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25" windowHeight="1228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PRIHODA'!$A$1:$K$53</definedName>
  </definedNames>
  <calcPr fullCalcOnLoad="1"/>
</workbook>
</file>

<file path=xl/sharedStrings.xml><?xml version="1.0" encoding="utf-8"?>
<sst xmlns="http://schemas.openxmlformats.org/spreadsheetml/2006/main" count="210" uniqueCount="118">
  <si>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</si>
  <si>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</si>
  <si>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</si>
  <si>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</si>
  <si>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</si>
  <si>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</si>
  <si>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</si>
  <si>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</si>
  <si>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</si>
  <si>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</si>
  <si>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</si>
  <si>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</si>
  <si>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</si>
  <si>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</si>
  <si>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</si>
  <si>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</si>
  <si>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</si>
  <si>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</si>
  <si>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</si>
  <si>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</si>
  <si>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</si>
  <si>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</si>
  <si>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</si>
  <si>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</si>
  <si>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</si>
  <si>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</si>
  <si>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</si>
  <si>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</si>
  <si>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</si>
  <si>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</si>
  <si>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</si>
  <si>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</si>
  <si>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</si>
  <si>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</si>
  <si>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Axxxxxx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</si>
  <si>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</si>
  <si>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</si>
  <si>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</si>
  <si>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</si>
  <si>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</si>
  <si>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</si>
  <si>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Rashodi za nabavu proizvedene dugotrajne imovine</t>
  </si>
  <si>
    <t>Opći prihodi i primici       (izvor 011 sredstva MŽ)</t>
  </si>
  <si>
    <t>Vlastiti prihodi (izvor 031 vlastiti prihodi)</t>
  </si>
  <si>
    <t>Prihodi za posebne namjene (izvor 043)</t>
  </si>
  <si>
    <t>Decentralizirana sredstva (izvor 044)</t>
  </si>
  <si>
    <t>Pomoći EU (izvor 051)</t>
  </si>
  <si>
    <t>Ostale pomoći (izvor 052)</t>
  </si>
  <si>
    <t>Donacije (izvor 061)</t>
  </si>
  <si>
    <t>Prihodi od nefinancijske imovine i nadoknade šteta s osnova osiguranja (izvor 071)</t>
  </si>
  <si>
    <t>Namjenski primici od zaduživanja (izvor 081)</t>
  </si>
  <si>
    <t>Axx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</si>
  <si>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</si>
  <si>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</si>
  <si>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</si>
  <si>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</si>
  <si>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</si>
  <si>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</si>
  <si>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Službena putovanja</t>
  </si>
  <si>
    <t>Naknade za prijevoz, rad na terenu i odvojeni život</t>
  </si>
  <si>
    <t>Stručno usavršavanje zaposlenika</t>
  </si>
  <si>
    <t>Ostale naknade troškova zaspolenima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</si>
  <si>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</si>
  <si>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</si>
  <si>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</si>
  <si>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</si>
  <si>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</si>
  <si>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</si>
  <si>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</si>
  <si>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</si>
  <si>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</si>
  <si>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</si>
  <si>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</si>
  <si>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</si>
  <si>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</si>
  <si>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</si>
  <si>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</si>
  <si>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</si>
  <si>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</si>
  <si>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</si>
  <si>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</si>
  <si>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</si>
  <si>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Stambeni objekti</t>
  </si>
  <si>
    <t>Poslovni objekti</t>
  </si>
  <si>
    <t>Ceste, željeznice i ostali prometni objekti</t>
  </si>
  <si>
    <t>Ostali građevinski objekti</t>
  </si>
  <si>
    <r>
      <t xml:space="preserve">PLAN RASHODA I IZDATAKA </t>
    </r>
    <r>
      <rPr>
        <b/>
        <sz val="14"/>
        <color indexed="10"/>
        <rFont val="Arial"/>
        <family val="2"/>
      </rPr>
      <t>(ukoliko neka konta nisu navedena potrebno je uvrstiti u tablicu i pribrojiti rashodima)</t>
    </r>
  </si>
  <si>
    <r>
      <t xml:space="preserve">PLAN PRIHODA I PRIMITAKA </t>
    </r>
    <r>
      <rPr>
        <b/>
        <sz val="14"/>
        <color indexed="10"/>
        <rFont val="Arial"/>
        <family val="2"/>
      </rPr>
      <t>(četvrta razina računskog plana, ukoliko neka konta nisu navedena potrebno je uvrstiti u tablicu i pribrojiti prihodima)</t>
    </r>
  </si>
  <si>
    <t>Izdaci za financijsku imovinu i otplate zajmova</t>
  </si>
  <si>
    <t>Izdaci za otplatu glavnice primljenih zajmova</t>
  </si>
  <si>
    <t>Pomoći proračunskim korisnicima temeljem prijenosa EU sredstava (izvor-51 asistenti)</t>
  </si>
  <si>
    <t>2023. (druga razina računskog plana)</t>
  </si>
  <si>
    <t>Pomoći proračunskim korisnicima temeljem prijenosa EU sredstava (izvor 051 - asistenti)</t>
  </si>
  <si>
    <t>PRIJEDLOG PLANA ZA 2023. (druga razina računskog plana)</t>
  </si>
  <si>
    <t>Ukupno prihodi i primici za 2023.</t>
  </si>
  <si>
    <r>
      <t xml:space="preserve">PRIJEDLOG FINANCIJSKOG PLANA (proračunski korisnik) ZA 2022. </t>
    </r>
    <r>
      <rPr>
        <b/>
        <sz val="14"/>
        <color indexed="10"/>
        <rFont val="Arial"/>
        <family val="2"/>
      </rPr>
      <t>(4 razina)</t>
    </r>
    <r>
      <rPr>
        <b/>
        <sz val="14"/>
        <color indexed="8"/>
        <rFont val="Arial"/>
        <family val="2"/>
      </rPr>
      <t xml:space="preserve"> I                                                                                                                                                PROJEKCIJA PLANA ZA  2023. I 2024. </t>
    </r>
    <r>
      <rPr>
        <b/>
        <sz val="14"/>
        <color indexed="10"/>
        <rFont val="Arial"/>
        <family val="2"/>
      </rPr>
      <t>(2 razina)</t>
    </r>
    <r>
      <rPr>
        <b/>
        <sz val="14"/>
        <color indexed="8"/>
        <rFont val="Arial"/>
        <family val="2"/>
      </rPr>
      <t xml:space="preserve"> GODINU </t>
    </r>
  </si>
  <si>
    <t>2022.</t>
  </si>
  <si>
    <t>2024. (druga razina računskog plana)</t>
  </si>
  <si>
    <t>Ukupno prihodi i primici za 2024.</t>
  </si>
  <si>
    <t>PRIJEDLOG PLANA ZA 2022. (četvrta razina računskog plana)</t>
  </si>
  <si>
    <t>PRIJEDLOG PLANA ZA 2024. (druga razina računskog plana)</t>
  </si>
  <si>
    <t>Prijedlog plana 
za 2022.</t>
  </si>
  <si>
    <t>Projekcija plana
za 2023.</t>
  </si>
  <si>
    <t>Projekcija plana 
za 2024.</t>
  </si>
  <si>
    <t>Postrojenje i oprema</t>
  </si>
  <si>
    <t>Urdska oprema i namještaj</t>
  </si>
  <si>
    <t>Komunikacijska oprema</t>
  </si>
  <si>
    <t>Uređaji i oprema za ostale namjene</t>
  </si>
  <si>
    <t>Knjige, umjetnička djela i ostale izložbene vrijednosti</t>
  </si>
  <si>
    <t>Knjige u knjižnici</t>
  </si>
  <si>
    <t>3+4</t>
  </si>
  <si>
    <t>Ostali nespomenuti rashodi poslovanja</t>
  </si>
  <si>
    <t>Premije osiguranja</t>
  </si>
  <si>
    <t>Članarine</t>
  </si>
  <si>
    <t>Pristojbe i naknade</t>
  </si>
  <si>
    <t>Radni udžbenici</t>
  </si>
  <si>
    <t>Ostale naknade građanima i kućanstvima iz proračuna</t>
  </si>
  <si>
    <t>Troškovi sudskih postupaka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</si>
</sst>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54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Fill="1" applyBorder="1" applyAlignment="1" applyProtection="1">
      <alignment wrapText="1"/>
      <protection/>
    </xf>
    <xf numFmtId="0" fontId="25" fillId="0" borderId="27" xfId="0" applyNumberFormat="1" applyFont="1" applyFill="1" applyBorder="1" applyAlignment="1" applyProtection="1">
      <alignment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38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/>
      <protection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26" fillId="0" borderId="45" xfId="0" applyNumberFormat="1" applyFont="1" applyFill="1" applyBorder="1" applyAlignment="1" applyProtection="1">
      <alignment horizontal="center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>
      <alignment/>
      <protection/>
    </xf>
    <xf numFmtId="1" fontId="21" fillId="0" borderId="46" xfId="0" applyNumberFormat="1" applyFont="1" applyBorder="1" applyAlignment="1">
      <alignment horizontal="left" wrapText="1"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1" fontId="22" fillId="0" borderId="51" xfId="0" applyNumberFormat="1" applyFont="1" applyBorder="1" applyAlignment="1">
      <alignment wrapText="1"/>
    </xf>
    <xf numFmtId="0" fontId="26" fillId="35" borderId="52" xfId="0" applyNumberFormat="1" applyFont="1" applyFill="1" applyBorder="1" applyAlignment="1" applyProtection="1">
      <alignment horizontal="center" vertical="center" wrapText="1"/>
      <protection/>
    </xf>
    <xf numFmtId="4" fontId="22" fillId="0" borderId="53" xfId="0" applyNumberFormat="1" applyFont="1" applyBorder="1" applyAlignment="1">
      <alignment/>
    </xf>
    <xf numFmtId="4" fontId="22" fillId="0" borderId="54" xfId="0" applyNumberFormat="1" applyFont="1" applyBorder="1" applyAlignment="1">
      <alignment/>
    </xf>
    <xf numFmtId="4" fontId="22" fillId="0" borderId="55" xfId="0" applyNumberFormat="1" applyFont="1" applyBorder="1" applyAlignment="1">
      <alignment/>
    </xf>
    <xf numFmtId="4" fontId="26" fillId="0" borderId="29" xfId="0" applyNumberFormat="1" applyFont="1" applyFill="1" applyBorder="1" applyAlignment="1" applyProtection="1">
      <alignment/>
      <protection/>
    </xf>
    <xf numFmtId="4" fontId="25" fillId="0" borderId="29" xfId="0" applyNumberFormat="1" applyFont="1" applyFill="1" applyBorder="1" applyAlignment="1" applyProtection="1">
      <alignment/>
      <protection/>
    </xf>
    <xf numFmtId="4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1" fontId="21" fillId="0" borderId="56" xfId="0" applyNumberFormat="1" applyFont="1" applyBorder="1" applyAlignment="1">
      <alignment horizontal="left" wrapText="1"/>
    </xf>
    <xf numFmtId="3" fontId="21" fillId="0" borderId="57" xfId="0" applyNumberFormat="1" applyFont="1" applyBorder="1" applyAlignment="1">
      <alignment horizontal="center" vertical="center" wrapText="1"/>
    </xf>
    <xf numFmtId="3" fontId="21" fillId="0" borderId="58" xfId="0" applyNumberFormat="1" applyFont="1" applyBorder="1" applyAlignment="1">
      <alignment/>
    </xf>
    <xf numFmtId="3" fontId="21" fillId="0" borderId="58" xfId="0" applyNumberFormat="1" applyFont="1" applyBorder="1" applyAlignment="1">
      <alignment horizontal="center" wrapText="1"/>
    </xf>
    <xf numFmtId="3" fontId="21" fillId="0" borderId="58" xfId="0" applyNumberFormat="1" applyFont="1" applyBorder="1" applyAlignment="1">
      <alignment horizontal="center" vertical="center" wrapText="1"/>
    </xf>
    <xf numFmtId="3" fontId="21" fillId="0" borderId="59" xfId="0" applyNumberFormat="1" applyFont="1" applyBorder="1" applyAlignment="1">
      <alignment horizontal="center" vertical="center" wrapText="1"/>
    </xf>
    <xf numFmtId="3" fontId="21" fillId="0" borderId="60" xfId="0" applyNumberFormat="1" applyFont="1" applyBorder="1" applyAlignment="1">
      <alignment horizontal="center" vertical="center" wrapText="1"/>
    </xf>
    <xf numFmtId="1" fontId="22" fillId="0" borderId="30" xfId="0" applyNumberFormat="1" applyFont="1" applyBorder="1" applyAlignment="1">
      <alignment horizontal="left" wrapText="1"/>
    </xf>
    <xf numFmtId="1" fontId="22" fillId="0" borderId="56" xfId="0" applyNumberFormat="1" applyFont="1" applyBorder="1" applyAlignment="1">
      <alignment horizontal="left" wrapText="1"/>
    </xf>
    <xf numFmtId="1" fontId="22" fillId="0" borderId="35" xfId="0" applyNumberFormat="1" applyFont="1" applyBorder="1" applyAlignment="1">
      <alignment horizontal="left" wrapText="1"/>
    </xf>
    <xf numFmtId="3" fontId="22" fillId="0" borderId="37" xfId="0" applyNumberFormat="1" applyFont="1" applyBorder="1" applyAlignment="1">
      <alignment/>
    </xf>
    <xf numFmtId="3" fontId="21" fillId="0" borderId="34" xfId="0" applyNumberFormat="1" applyFont="1" applyBorder="1" applyAlignment="1">
      <alignment horizontal="right" vertical="center" wrapText="1"/>
    </xf>
    <xf numFmtId="3" fontId="21" fillId="0" borderId="60" xfId="0" applyNumberFormat="1" applyFont="1" applyBorder="1" applyAlignment="1">
      <alignment horizontal="right" vertical="center" wrapText="1"/>
    </xf>
    <xf numFmtId="3" fontId="22" fillId="0" borderId="39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3" fontId="21" fillId="0" borderId="58" xfId="0" applyNumberFormat="1" applyFont="1" applyBorder="1" applyAlignment="1">
      <alignment horizontal="right" wrapText="1"/>
    </xf>
    <xf numFmtId="3" fontId="21" fillId="0" borderId="32" xfId="0" applyNumberFormat="1" applyFont="1" applyBorder="1" applyAlignment="1">
      <alignment horizontal="right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0" borderId="33" xfId="0" applyNumberFormat="1" applyFont="1" applyBorder="1" applyAlignment="1">
      <alignment horizontal="right" vertical="center" wrapText="1"/>
    </xf>
    <xf numFmtId="3" fontId="21" fillId="0" borderId="58" xfId="0" applyNumberFormat="1" applyFont="1" applyBorder="1" applyAlignment="1">
      <alignment horizontal="right" vertical="center" wrapText="1"/>
    </xf>
    <xf numFmtId="3" fontId="21" fillId="0" borderId="59" xfId="0" applyNumberFormat="1" applyFont="1" applyBorder="1" applyAlignment="1">
      <alignment horizontal="right" vertical="center" wrapText="1"/>
    </xf>
    <xf numFmtId="3" fontId="21" fillId="0" borderId="37" xfId="0" applyNumberFormat="1" applyFont="1" applyBorder="1" applyAlignment="1">
      <alignment horizontal="right"/>
    </xf>
    <xf numFmtId="3" fontId="21" fillId="0" borderId="38" xfId="0" applyNumberFormat="1" applyFont="1" applyBorder="1" applyAlignment="1">
      <alignment horizontal="right"/>
    </xf>
    <xf numFmtId="3" fontId="73" fillId="0" borderId="36" xfId="0" applyNumberFormat="1" applyFont="1" applyBorder="1" applyAlignment="1">
      <alignment/>
    </xf>
    <xf numFmtId="3" fontId="72" fillId="0" borderId="36" xfId="0" applyNumberFormat="1" applyFont="1" applyBorder="1" applyAlignment="1">
      <alignment/>
    </xf>
    <xf numFmtId="3" fontId="72" fillId="0" borderId="37" xfId="0" applyNumberFormat="1" applyFont="1" applyBorder="1" applyAlignment="1">
      <alignment/>
    </xf>
    <xf numFmtId="3" fontId="73" fillId="0" borderId="37" xfId="0" applyNumberFormat="1" applyFont="1" applyBorder="1" applyAlignment="1">
      <alignment/>
    </xf>
    <xf numFmtId="3" fontId="72" fillId="0" borderId="39" xfId="0" applyNumberFormat="1" applyFont="1" applyBorder="1" applyAlignment="1">
      <alignment/>
    </xf>
    <xf numFmtId="3" fontId="73" fillId="0" borderId="39" xfId="0" applyNumberFormat="1" applyFont="1" applyBorder="1" applyAlignment="1">
      <alignment/>
    </xf>
    <xf numFmtId="3" fontId="72" fillId="0" borderId="60" xfId="0" applyNumberFormat="1" applyFont="1" applyBorder="1" applyAlignment="1">
      <alignment horizontal="right" vertical="center" wrapText="1"/>
    </xf>
    <xf numFmtId="3" fontId="73" fillId="0" borderId="60" xfId="0" applyNumberFormat="1" applyFont="1" applyBorder="1" applyAlignment="1">
      <alignment horizontal="right" vertical="center" wrapText="1"/>
    </xf>
    <xf numFmtId="3" fontId="72" fillId="0" borderId="38" xfId="0" applyNumberFormat="1" applyFont="1" applyBorder="1" applyAlignment="1">
      <alignment/>
    </xf>
    <xf numFmtId="3" fontId="73" fillId="0" borderId="38" xfId="0" applyNumberFormat="1" applyFont="1" applyBorder="1" applyAlignment="1">
      <alignment/>
    </xf>
    <xf numFmtId="3" fontId="72" fillId="0" borderId="33" xfId="0" applyNumberFormat="1" applyFont="1" applyBorder="1" applyAlignment="1">
      <alignment horizontal="center" vertical="center" wrapText="1"/>
    </xf>
    <xf numFmtId="3" fontId="73" fillId="0" borderId="59" xfId="0" applyNumberFormat="1" applyFont="1" applyBorder="1" applyAlignment="1">
      <alignment horizontal="center" vertical="center" wrapText="1"/>
    </xf>
    <xf numFmtId="4" fontId="73" fillId="0" borderId="29" xfId="0" applyNumberFormat="1" applyFont="1" applyFill="1" applyBorder="1" applyAlignment="1" applyProtection="1">
      <alignment/>
      <protection/>
    </xf>
    <xf numFmtId="4" fontId="74" fillId="0" borderId="29" xfId="0" applyNumberFormat="1" applyFont="1" applyFill="1" applyBorder="1" applyAlignment="1" applyProtection="1">
      <alignment/>
      <protection/>
    </xf>
    <xf numFmtId="4" fontId="72" fillId="0" borderId="29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3" fontId="75" fillId="0" borderId="37" xfId="0" applyNumberFormat="1" applyFont="1" applyBorder="1" applyAlignment="1">
      <alignment/>
    </xf>
    <xf numFmtId="3" fontId="74" fillId="0" borderId="37" xfId="0" applyNumberFormat="1" applyFont="1" applyBorder="1" applyAlignment="1">
      <alignment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1" xfId="0" applyFont="1" applyFill="1" applyBorder="1" applyAlignment="1" quotePrefix="1">
      <alignment horizontal="left"/>
    </xf>
    <xf numFmtId="0" fontId="36" fillId="0" borderId="61" xfId="0" applyFont="1" applyFill="1" applyBorder="1" applyAlignment="1" quotePrefix="1">
      <alignment horizontal="left"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61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61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36" fillId="0" borderId="51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0" fillId="0" borderId="62" xfId="0" applyNumberFormat="1" applyFill="1" applyBorder="1" applyAlignment="1" applyProtection="1">
      <alignment/>
      <protection/>
    </xf>
    <xf numFmtId="0" fontId="0" fillId="0" borderId="63" xfId="0" applyNumberFormat="1" applyFill="1" applyBorder="1" applyAlignment="1" applyProtection="1">
      <alignment/>
      <protection/>
    </xf>
    <xf numFmtId="4" fontId="22" fillId="0" borderId="64" xfId="0" applyNumberFormat="1" applyFont="1" applyBorder="1" applyAlignment="1">
      <alignment horizontal="center"/>
    </xf>
    <xf numFmtId="4" fontId="22" fillId="0" borderId="65" xfId="0" applyNumberFormat="1" applyFont="1" applyBorder="1" applyAlignment="1">
      <alignment horizontal="center"/>
    </xf>
    <xf numFmtId="4" fontId="0" fillId="0" borderId="65" xfId="0" applyNumberFormat="1" applyFill="1" applyBorder="1" applyAlignment="1" applyProtection="1">
      <alignment/>
      <protection/>
    </xf>
    <xf numFmtId="4" fontId="0" fillId="0" borderId="66" xfId="0" applyNumberFormat="1" applyFill="1" applyBorder="1" applyAlignment="1" applyProtection="1">
      <alignment/>
      <protection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F10" sqref="F10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99"/>
      <c r="B2" s="199"/>
      <c r="C2" s="199"/>
      <c r="D2" s="199"/>
      <c r="E2" s="199"/>
      <c r="F2" s="199"/>
      <c r="G2" s="199"/>
      <c r="H2" s="199"/>
    </row>
    <row r="3" spans="1:8" ht="48" customHeight="1">
      <c r="A3" s="193" t="s">
        <v>95</v>
      </c>
      <c r="B3" s="193"/>
      <c r="C3" s="193"/>
      <c r="D3" s="193"/>
      <c r="E3" s="193"/>
      <c r="F3" s="193"/>
      <c r="G3" s="193"/>
      <c r="H3" s="193"/>
    </row>
    <row r="4" spans="1:8" s="48" customFormat="1" ht="26.25" customHeight="1">
      <c r="A4" s="193" t="s">
        <v>24</v>
      </c>
      <c r="B4" s="193"/>
      <c r="C4" s="193"/>
      <c r="D4" s="193"/>
      <c r="E4" s="193"/>
      <c r="F4" s="193"/>
      <c r="G4" s="200"/>
      <c r="H4" s="200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101</v>
      </c>
      <c r="G6" s="55" t="s">
        <v>102</v>
      </c>
      <c r="H6" s="56" t="s">
        <v>103</v>
      </c>
      <c r="I6" s="57"/>
    </row>
    <row r="7" spans="1:9" ht="27.75" customHeight="1">
      <c r="A7" s="201" t="s">
        <v>26</v>
      </c>
      <c r="B7" s="187"/>
      <c r="C7" s="187"/>
      <c r="D7" s="187"/>
      <c r="E7" s="202"/>
      <c r="F7" s="71">
        <f>+F8+F9</f>
        <v>4103534</v>
      </c>
      <c r="G7" s="71">
        <f>+G8+G9</f>
        <v>3831200</v>
      </c>
      <c r="H7" s="71">
        <f>+H8+H9</f>
        <v>3831500</v>
      </c>
      <c r="I7" s="69"/>
    </row>
    <row r="8" spans="1:8" ht="22.5" customHeight="1">
      <c r="A8" s="184" t="s">
        <v>0</v>
      </c>
      <c r="B8" s="185"/>
      <c r="C8" s="185"/>
      <c r="D8" s="185"/>
      <c r="E8" s="192"/>
      <c r="F8" s="74">
        <f>SUM('PLAN PRIHODA'!B24+'PLAN PRIHODA'!C24+'PLAN PRIHODA'!D24+'PLAN PRIHODA'!E24+'PLAN PRIHODA'!F24+'PLAN PRIHODA'!G24+'PLAN PRIHODA'!H24+'PLAN PRIHODA'!I24)</f>
        <v>4103534</v>
      </c>
      <c r="G8" s="74">
        <f>SUM('PLAN PRIHODA'!B38+'PLAN PRIHODA'!C38+'PLAN PRIHODA'!D38+'PLAN PRIHODA'!E38+'PLAN PRIHODA'!F38+'PLAN PRIHODA'!G38+'PLAN PRIHODA'!H38+'PLAN PRIHODA'!I38)</f>
        <v>3831200</v>
      </c>
      <c r="H8" s="74">
        <v>3831500</v>
      </c>
    </row>
    <row r="9" spans="1:8" ht="22.5" customHeight="1">
      <c r="A9" s="188" t="s">
        <v>28</v>
      </c>
      <c r="B9" s="189"/>
      <c r="C9" s="189"/>
      <c r="D9" s="189"/>
      <c r="E9" s="190"/>
      <c r="F9" s="74">
        <v>0</v>
      </c>
      <c r="G9" s="74">
        <v>0</v>
      </c>
      <c r="H9" s="74">
        <f>SUM('PLAN PRIHODA'!L24)</f>
        <v>0</v>
      </c>
    </row>
    <row r="10" spans="1:8" ht="22.5" customHeight="1">
      <c r="A10" s="70" t="s">
        <v>27</v>
      </c>
      <c r="B10" s="73"/>
      <c r="C10" s="73"/>
      <c r="D10" s="73"/>
      <c r="E10" s="73"/>
      <c r="F10" s="71">
        <f>SUM(F11:F12)</f>
        <v>4093534</v>
      </c>
      <c r="G10" s="71">
        <f>SUM(G11:G12)</f>
        <v>3831200</v>
      </c>
      <c r="H10" s="71">
        <f>SUM(H11:H12)</f>
        <v>3831500</v>
      </c>
    </row>
    <row r="11" spans="1:10" ht="22.5" customHeight="1">
      <c r="A11" s="197" t="s">
        <v>1</v>
      </c>
      <c r="B11" s="185"/>
      <c r="C11" s="185"/>
      <c r="D11" s="185"/>
      <c r="E11" s="198"/>
      <c r="F11" s="74">
        <v>4042085</v>
      </c>
      <c r="G11" s="74">
        <v>3783200</v>
      </c>
      <c r="H11" s="74">
        <v>3784000</v>
      </c>
      <c r="I11" s="38"/>
      <c r="J11" s="38"/>
    </row>
    <row r="12" spans="1:10" ht="22.5" customHeight="1">
      <c r="A12" s="191" t="s">
        <v>29</v>
      </c>
      <c r="B12" s="192"/>
      <c r="C12" s="192"/>
      <c r="D12" s="192"/>
      <c r="E12" s="192"/>
      <c r="F12" s="58">
        <f>SUM('PLAN RASHODA I IZDATAKA'!C60)</f>
        <v>51449</v>
      </c>
      <c r="G12" s="58">
        <f>SUM('PLAN RASHODA I IZDATAKA'!C96)</f>
        <v>48000</v>
      </c>
      <c r="H12" s="59">
        <f>SUM('PLAN RASHODA I IZDATAKA'!C114)</f>
        <v>47500</v>
      </c>
      <c r="I12" s="38"/>
      <c r="J12" s="38"/>
    </row>
    <row r="13" spans="1:10" ht="22.5" customHeight="1">
      <c r="A13" s="186" t="s">
        <v>2</v>
      </c>
      <c r="B13" s="187"/>
      <c r="C13" s="187"/>
      <c r="D13" s="187"/>
      <c r="E13" s="187"/>
      <c r="F13" s="72">
        <v>10000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93"/>
      <c r="B14" s="182"/>
      <c r="C14" s="182"/>
      <c r="D14" s="182"/>
      <c r="E14" s="182"/>
      <c r="F14" s="183"/>
      <c r="G14" s="183"/>
      <c r="H14" s="183"/>
    </row>
    <row r="15" spans="1:10" ht="27.75" customHeight="1">
      <c r="A15" s="51"/>
      <c r="B15" s="52"/>
      <c r="C15" s="52"/>
      <c r="D15" s="53"/>
      <c r="E15" s="54"/>
      <c r="F15" s="55" t="s">
        <v>101</v>
      </c>
      <c r="G15" s="55" t="s">
        <v>102</v>
      </c>
      <c r="H15" s="56" t="s">
        <v>103</v>
      </c>
      <c r="J15" s="38"/>
    </row>
    <row r="16" spans="1:10" ht="30.75" customHeight="1">
      <c r="A16" s="194" t="s">
        <v>30</v>
      </c>
      <c r="B16" s="195"/>
      <c r="C16" s="195"/>
      <c r="D16" s="195"/>
      <c r="E16" s="196"/>
      <c r="F16" s="75">
        <v>20000</v>
      </c>
      <c r="G16" s="75"/>
      <c r="H16" s="76"/>
      <c r="J16" s="38"/>
    </row>
    <row r="17" spans="1:10" ht="34.5" customHeight="1">
      <c r="A17" s="203" t="s">
        <v>31</v>
      </c>
      <c r="B17" s="204"/>
      <c r="C17" s="204"/>
      <c r="D17" s="204"/>
      <c r="E17" s="205"/>
      <c r="F17" s="77">
        <f>F13+F16</f>
        <v>30000</v>
      </c>
      <c r="G17" s="77"/>
      <c r="H17" s="72"/>
      <c r="J17" s="38"/>
    </row>
    <row r="18" spans="1:10" s="43" customFormat="1" ht="25.5" customHeight="1">
      <c r="A18" s="181"/>
      <c r="B18" s="182"/>
      <c r="C18" s="182"/>
      <c r="D18" s="182"/>
      <c r="E18" s="182"/>
      <c r="F18" s="183"/>
      <c r="G18" s="183"/>
      <c r="H18" s="183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101</v>
      </c>
      <c r="G19" s="55" t="s">
        <v>102</v>
      </c>
      <c r="H19" s="56" t="s">
        <v>103</v>
      </c>
      <c r="J19" s="78"/>
      <c r="K19" s="78"/>
    </row>
    <row r="20" spans="1:10" s="43" customFormat="1" ht="22.5" customHeight="1">
      <c r="A20" s="184" t="s">
        <v>3</v>
      </c>
      <c r="B20" s="185"/>
      <c r="C20" s="185"/>
      <c r="D20" s="185"/>
      <c r="E20" s="185"/>
      <c r="F20" s="58">
        <f>SUM('PLAN PRIHODA'!K24)</f>
        <v>0</v>
      </c>
      <c r="G20" s="58">
        <f>SUM('PLAN PRIHODA'!K38)</f>
        <v>0</v>
      </c>
      <c r="H20" s="58">
        <f>SUM('PLAN PRIHODA'!K52)</f>
        <v>0</v>
      </c>
      <c r="J20" s="78"/>
    </row>
    <row r="21" spans="1:8" s="43" customFormat="1" ht="23.25" customHeight="1">
      <c r="A21" s="184" t="s">
        <v>4</v>
      </c>
      <c r="B21" s="185"/>
      <c r="C21" s="185"/>
      <c r="D21" s="185"/>
      <c r="E21" s="185"/>
      <c r="F21" s="58"/>
      <c r="G21" s="58">
        <f>SUM('PLAN RASHODA I IZDATAKA'!C99)</f>
        <v>0</v>
      </c>
      <c r="H21" s="58">
        <f>SUM('PLAN RASHODA I IZDATAKA'!C117)</f>
        <v>0</v>
      </c>
    </row>
    <row r="22" spans="1:11" s="43" customFormat="1" ht="22.5" customHeight="1">
      <c r="A22" s="186" t="s">
        <v>5</v>
      </c>
      <c r="B22" s="187"/>
      <c r="C22" s="187"/>
      <c r="D22" s="187"/>
      <c r="E22" s="187"/>
      <c r="F22" s="71"/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81"/>
      <c r="B23" s="182"/>
      <c r="C23" s="182"/>
      <c r="D23" s="182"/>
      <c r="E23" s="182"/>
      <c r="F23" s="183"/>
      <c r="G23" s="183"/>
      <c r="H23" s="183"/>
    </row>
    <row r="24" spans="1:8" s="43" customFormat="1" ht="22.5" customHeight="1">
      <c r="A24" s="197" t="s">
        <v>6</v>
      </c>
      <c r="B24" s="185"/>
      <c r="C24" s="185"/>
      <c r="D24" s="185"/>
      <c r="E24" s="185"/>
      <c r="F24" s="58" t="str">
        <f>IF((F13+F17+F22)&lt;&gt;0,"NESLAGANJE ZBROJA",(F13+F17+F22))</f>
        <v>NESLAGANJE ZBROJA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79" t="s">
        <v>32</v>
      </c>
      <c r="B26" s="180"/>
      <c r="C26" s="180"/>
      <c r="D26" s="180"/>
      <c r="E26" s="180"/>
      <c r="F26" s="180"/>
      <c r="G26" s="180"/>
      <c r="H26" s="180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3:H23"/>
    <mergeCell ref="A24:E24"/>
    <mergeCell ref="A11:E11"/>
    <mergeCell ref="A2:H2"/>
    <mergeCell ref="A3:H3"/>
    <mergeCell ref="A4:H4"/>
    <mergeCell ref="A7:E7"/>
    <mergeCell ref="A8:E8"/>
    <mergeCell ref="A17:E17"/>
    <mergeCell ref="A26:H26"/>
    <mergeCell ref="A18:H18"/>
    <mergeCell ref="A20:E20"/>
    <mergeCell ref="A21:E21"/>
    <mergeCell ref="A22:E22"/>
    <mergeCell ref="A9:E9"/>
    <mergeCell ref="A12:E12"/>
    <mergeCell ref="A13:E13"/>
    <mergeCell ref="A14:H14"/>
    <mergeCell ref="A16:E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8"/>
  <sheetViews>
    <sheetView view="pageBreakPreview" zoomScaleSheetLayoutView="100" zoomScalePageLayoutView="0" workbookViewId="0" topLeftCell="A16">
      <selection activeCell="H18" sqref="H18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15.421875" style="3" customWidth="1"/>
    <col min="10" max="10" width="14.28125" style="3" customWidth="1"/>
    <col min="11" max="11" width="12.7109375" style="3" customWidth="1"/>
    <col min="12" max="16384" width="11.421875" style="3" customWidth="1"/>
  </cols>
  <sheetData>
    <row r="1" spans="1:11" ht="24" customHeight="1">
      <c r="A1" s="193" t="s">
        <v>87</v>
      </c>
      <c r="B1" s="193"/>
      <c r="C1" s="193"/>
      <c r="D1" s="193"/>
      <c r="E1" s="193"/>
      <c r="F1" s="193"/>
      <c r="G1" s="193"/>
      <c r="H1" s="193"/>
      <c r="I1" s="206"/>
      <c r="J1" s="206"/>
      <c r="K1" s="206"/>
    </row>
    <row r="2" spans="1:11" s="1" customFormat="1" ht="13.5" thickBot="1">
      <c r="A2" s="9"/>
      <c r="H2" s="10"/>
      <c r="K2" s="10" t="s">
        <v>7</v>
      </c>
    </row>
    <row r="3" spans="1:11" s="1" customFormat="1" ht="26.25" customHeight="1" thickBot="1">
      <c r="A3" s="65" t="s">
        <v>8</v>
      </c>
      <c r="B3" s="207" t="s">
        <v>96</v>
      </c>
      <c r="C3" s="208"/>
      <c r="D3" s="208"/>
      <c r="E3" s="208"/>
      <c r="F3" s="208"/>
      <c r="G3" s="208"/>
      <c r="H3" s="208"/>
      <c r="I3" s="209"/>
      <c r="J3" s="209"/>
      <c r="K3" s="210"/>
    </row>
    <row r="4" spans="1:11" s="1" customFormat="1" ht="90" thickBot="1">
      <c r="A4" s="66" t="s">
        <v>38</v>
      </c>
      <c r="B4" s="127" t="s">
        <v>42</v>
      </c>
      <c r="C4" s="127" t="s">
        <v>43</v>
      </c>
      <c r="D4" s="127" t="s">
        <v>44</v>
      </c>
      <c r="E4" s="127" t="s">
        <v>45</v>
      </c>
      <c r="F4" s="127" t="s">
        <v>46</v>
      </c>
      <c r="G4" s="127" t="s">
        <v>47</v>
      </c>
      <c r="H4" s="127" t="s">
        <v>92</v>
      </c>
      <c r="I4" s="127" t="s">
        <v>48</v>
      </c>
      <c r="J4" s="127" t="s">
        <v>49</v>
      </c>
      <c r="K4" s="127" t="s">
        <v>50</v>
      </c>
    </row>
    <row r="5" spans="1:11" s="1" customFormat="1" ht="12.75" customHeight="1">
      <c r="A5" s="145">
        <v>636</v>
      </c>
      <c r="B5" s="102"/>
      <c r="C5" s="103"/>
      <c r="D5" s="104"/>
      <c r="E5" s="105"/>
      <c r="F5" s="105"/>
      <c r="G5" s="171">
        <f>G6</f>
        <v>3495224</v>
      </c>
      <c r="H5" s="149"/>
      <c r="I5" s="107"/>
      <c r="J5" s="107"/>
      <c r="K5" s="107"/>
    </row>
    <row r="6" spans="1:11" s="1" customFormat="1" ht="12.75" customHeight="1">
      <c r="A6" s="138">
        <v>6361</v>
      </c>
      <c r="B6" s="139"/>
      <c r="C6" s="140"/>
      <c r="D6" s="141"/>
      <c r="E6" s="142"/>
      <c r="F6" s="142"/>
      <c r="G6" s="172">
        <v>3495224</v>
      </c>
      <c r="H6" s="150"/>
      <c r="I6" s="144"/>
      <c r="J6" s="144"/>
      <c r="K6" s="144"/>
    </row>
    <row r="7" spans="1:11" s="1" customFormat="1" ht="12.75" customHeight="1">
      <c r="A7" s="146">
        <v>638</v>
      </c>
      <c r="B7" s="139"/>
      <c r="C7" s="140"/>
      <c r="D7" s="153"/>
      <c r="E7" s="142"/>
      <c r="F7" s="142"/>
      <c r="G7" s="143"/>
      <c r="H7" s="167">
        <f>H8</f>
        <v>98400</v>
      </c>
      <c r="I7" s="144"/>
      <c r="J7" s="144"/>
      <c r="K7" s="144"/>
    </row>
    <row r="8" spans="1:11" s="1" customFormat="1" ht="12.75" customHeight="1">
      <c r="A8" s="138">
        <v>6381</v>
      </c>
      <c r="B8" s="139"/>
      <c r="C8" s="140"/>
      <c r="D8" s="153"/>
      <c r="E8" s="142"/>
      <c r="F8" s="142"/>
      <c r="G8" s="143"/>
      <c r="H8" s="168">
        <v>98400</v>
      </c>
      <c r="I8" s="144"/>
      <c r="J8" s="144"/>
      <c r="K8" s="144"/>
    </row>
    <row r="9" spans="1:11" s="1" customFormat="1" ht="12.75" customHeight="1">
      <c r="A9" s="146">
        <v>651</v>
      </c>
      <c r="B9" s="139"/>
      <c r="C9" s="140"/>
      <c r="D9" s="153"/>
      <c r="E9" s="142"/>
      <c r="F9" s="142"/>
      <c r="G9" s="143"/>
      <c r="H9" s="150"/>
      <c r="I9" s="144"/>
      <c r="J9" s="144"/>
      <c r="K9" s="144"/>
    </row>
    <row r="10" spans="1:11" s="1" customFormat="1" ht="12.75">
      <c r="A10" s="147">
        <v>652</v>
      </c>
      <c r="B10" s="109"/>
      <c r="C10" s="110"/>
      <c r="D10" s="163">
        <f>D11</f>
        <v>130530</v>
      </c>
      <c r="E10" s="110"/>
      <c r="F10" s="163">
        <f>F11</f>
        <v>8580</v>
      </c>
      <c r="G10" s="169">
        <f>G11</f>
        <v>0</v>
      </c>
      <c r="H10" s="151"/>
      <c r="I10" s="112"/>
      <c r="J10" s="112"/>
      <c r="K10" s="112"/>
    </row>
    <row r="11" spans="1:11" s="1" customFormat="1" ht="12.75">
      <c r="A11" s="108">
        <v>6526</v>
      </c>
      <c r="B11" s="109"/>
      <c r="C11" s="110"/>
      <c r="D11" s="164">
        <v>130530</v>
      </c>
      <c r="E11" s="110"/>
      <c r="F11" s="164">
        <v>8580</v>
      </c>
      <c r="G11" s="170">
        <v>0</v>
      </c>
      <c r="H11" s="152"/>
      <c r="I11" s="112"/>
      <c r="J11" s="112"/>
      <c r="K11" s="112"/>
    </row>
    <row r="12" spans="1:11" s="1" customFormat="1" ht="12.75">
      <c r="A12" s="147">
        <v>653</v>
      </c>
      <c r="B12" s="109"/>
      <c r="C12" s="110"/>
      <c r="D12" s="110"/>
      <c r="E12" s="110"/>
      <c r="F12" s="110"/>
      <c r="G12" s="111"/>
      <c r="H12" s="152"/>
      <c r="I12" s="112"/>
      <c r="J12" s="112"/>
      <c r="K12" s="112"/>
    </row>
    <row r="13" spans="1:11" s="1" customFormat="1" ht="12.75">
      <c r="A13" s="147">
        <v>661</v>
      </c>
      <c r="B13" s="109"/>
      <c r="C13" s="163">
        <f>C14</f>
        <v>32600</v>
      </c>
      <c r="D13" s="110"/>
      <c r="E13" s="110"/>
      <c r="F13" s="110"/>
      <c r="G13" s="111"/>
      <c r="H13" s="152"/>
      <c r="I13" s="112"/>
      <c r="J13" s="112"/>
      <c r="K13" s="112"/>
    </row>
    <row r="14" spans="1:11" s="1" customFormat="1" ht="12.75">
      <c r="A14" s="108">
        <v>6615</v>
      </c>
      <c r="B14" s="109"/>
      <c r="C14" s="164">
        <v>32600</v>
      </c>
      <c r="D14" s="110"/>
      <c r="E14" s="110"/>
      <c r="F14" s="110"/>
      <c r="G14" s="111"/>
      <c r="H14" s="112"/>
      <c r="I14" s="112"/>
      <c r="J14" s="112"/>
      <c r="K14" s="112"/>
    </row>
    <row r="15" spans="1:11" s="1" customFormat="1" ht="12.75">
      <c r="A15" s="147">
        <v>663</v>
      </c>
      <c r="B15" s="109"/>
      <c r="C15" s="110"/>
      <c r="D15" s="110"/>
      <c r="E15" s="110"/>
      <c r="F15" s="110"/>
      <c r="G15" s="111"/>
      <c r="H15" s="112"/>
      <c r="I15" s="165">
        <f>I16</f>
        <v>50000</v>
      </c>
      <c r="J15" s="112"/>
      <c r="K15" s="112"/>
    </row>
    <row r="16" spans="1:11" s="1" customFormat="1" ht="12.75">
      <c r="A16" s="108">
        <v>6631</v>
      </c>
      <c r="B16" s="109"/>
      <c r="C16" s="110"/>
      <c r="D16" s="110"/>
      <c r="E16" s="110"/>
      <c r="F16" s="110"/>
      <c r="G16" s="111"/>
      <c r="H16" s="112"/>
      <c r="I16" s="166">
        <v>50000</v>
      </c>
      <c r="J16" s="112"/>
      <c r="K16" s="112"/>
    </row>
    <row r="17" spans="1:11" s="1" customFormat="1" ht="12.75">
      <c r="A17" s="147">
        <v>671</v>
      </c>
      <c r="B17" s="162">
        <f>B18</f>
        <v>18200</v>
      </c>
      <c r="C17" s="110"/>
      <c r="D17" s="110"/>
      <c r="E17" s="177">
        <f>E18</f>
        <v>260000</v>
      </c>
      <c r="F17" s="110"/>
      <c r="G17" s="111"/>
      <c r="H17" s="112"/>
      <c r="I17" s="112"/>
      <c r="J17" s="112"/>
      <c r="K17" s="112"/>
    </row>
    <row r="18" spans="1:11" s="1" customFormat="1" ht="12.75">
      <c r="A18" s="108">
        <v>6711</v>
      </c>
      <c r="B18" s="161">
        <v>18200</v>
      </c>
      <c r="C18" s="110"/>
      <c r="D18" s="110"/>
      <c r="E18" s="178">
        <v>260000</v>
      </c>
      <c r="F18" s="110"/>
      <c r="G18" s="111"/>
      <c r="H18" s="112"/>
      <c r="I18" s="112"/>
      <c r="J18" s="112"/>
      <c r="K18" s="112"/>
    </row>
    <row r="19" spans="1:11" s="1" customFormat="1" ht="12.75">
      <c r="A19" s="147">
        <v>673</v>
      </c>
      <c r="B19" s="109"/>
      <c r="C19" s="110"/>
      <c r="D19" s="110"/>
      <c r="E19" s="110"/>
      <c r="F19" s="110"/>
      <c r="G19" s="111"/>
      <c r="H19" s="112"/>
      <c r="I19" s="112"/>
      <c r="J19" s="112"/>
      <c r="K19" s="112"/>
    </row>
    <row r="20" spans="1:11" s="1" customFormat="1" ht="12.75">
      <c r="A20" s="147">
        <v>922</v>
      </c>
      <c r="B20" s="109"/>
      <c r="C20" s="110"/>
      <c r="D20" s="110"/>
      <c r="E20" s="148">
        <f>E21</f>
        <v>10000</v>
      </c>
      <c r="F20" s="110"/>
      <c r="G20" s="111"/>
      <c r="H20" s="112"/>
      <c r="I20" s="112"/>
      <c r="J20" s="112"/>
      <c r="K20" s="112"/>
    </row>
    <row r="21" spans="1:11" s="1" customFormat="1" ht="12.75">
      <c r="A21" s="121">
        <v>9221</v>
      </c>
      <c r="B21" s="122"/>
      <c r="C21" s="123"/>
      <c r="D21" s="123"/>
      <c r="E21" s="123">
        <v>10000</v>
      </c>
      <c r="F21" s="123"/>
      <c r="G21" s="124"/>
      <c r="H21" s="125"/>
      <c r="I21" s="125"/>
      <c r="J21" s="125"/>
      <c r="K21" s="125"/>
    </row>
    <row r="22" spans="1:11" s="1" customFormat="1" ht="12.75">
      <c r="A22" s="121"/>
      <c r="B22" s="122"/>
      <c r="C22" s="123"/>
      <c r="D22" s="123"/>
      <c r="E22" s="123"/>
      <c r="F22" s="123"/>
      <c r="G22" s="124"/>
      <c r="H22" s="125"/>
      <c r="I22" s="125"/>
      <c r="J22" s="125"/>
      <c r="K22" s="125"/>
    </row>
    <row r="23" spans="1:11" s="1" customFormat="1" ht="13.5" thickBot="1">
      <c r="A23" s="113"/>
      <c r="B23" s="114"/>
      <c r="C23" s="115"/>
      <c r="D23" s="115"/>
      <c r="E23" s="115"/>
      <c r="F23" s="115"/>
      <c r="G23" s="116"/>
      <c r="H23" s="117"/>
      <c r="I23" s="117"/>
      <c r="J23" s="117"/>
      <c r="K23" s="117"/>
    </row>
    <row r="24" spans="1:11" s="1" customFormat="1" ht="30" customHeight="1" thickBot="1">
      <c r="A24" s="11" t="s">
        <v>9</v>
      </c>
      <c r="B24" s="128">
        <f>B17</f>
        <v>18200</v>
      </c>
      <c r="C24" s="129">
        <f>C13</f>
        <v>32600</v>
      </c>
      <c r="D24" s="129">
        <f>D10</f>
        <v>130530</v>
      </c>
      <c r="E24" s="129">
        <f>E17+E20</f>
        <v>270000</v>
      </c>
      <c r="F24" s="129">
        <f>+F10</f>
        <v>8580</v>
      </c>
      <c r="G24" s="129">
        <f>G5+G10</f>
        <v>3495224</v>
      </c>
      <c r="H24" s="130">
        <f>H7+H10</f>
        <v>98400</v>
      </c>
      <c r="I24" s="130">
        <f>I15</f>
        <v>50000</v>
      </c>
      <c r="J24" s="130">
        <f>SUM(J5:J23)</f>
        <v>0</v>
      </c>
      <c r="K24" s="130">
        <f>SUM(K5:K23)</f>
        <v>0</v>
      </c>
    </row>
    <row r="25" spans="1:11" s="1" customFormat="1" ht="28.5" customHeight="1" thickBot="1" thickTop="1">
      <c r="A25" s="126" t="s">
        <v>33</v>
      </c>
      <c r="B25" s="211">
        <f>B24+C24+D24+E24+F24+G24+H24+I24+J24+K24</f>
        <v>4103534</v>
      </c>
      <c r="C25" s="212"/>
      <c r="D25" s="212"/>
      <c r="E25" s="212"/>
      <c r="F25" s="212"/>
      <c r="G25" s="212"/>
      <c r="H25" s="212"/>
      <c r="I25" s="213"/>
      <c r="J25" s="213"/>
      <c r="K25" s="214"/>
    </row>
    <row r="26" spans="1:8" ht="13.5" thickBot="1">
      <c r="A26" s="6"/>
      <c r="B26" s="6"/>
      <c r="C26" s="6"/>
      <c r="D26" s="7"/>
      <c r="E26" s="12"/>
      <c r="H26" s="10"/>
    </row>
    <row r="27" spans="1:11" ht="26.25" customHeight="1" thickBot="1">
      <c r="A27" s="67" t="s">
        <v>8</v>
      </c>
      <c r="B27" s="207" t="s">
        <v>91</v>
      </c>
      <c r="C27" s="208"/>
      <c r="D27" s="208"/>
      <c r="E27" s="208"/>
      <c r="F27" s="208"/>
      <c r="G27" s="208"/>
      <c r="H27" s="208"/>
      <c r="I27" s="209"/>
      <c r="J27" s="209"/>
      <c r="K27" s="210"/>
    </row>
    <row r="28" spans="1:11" ht="90" thickBot="1">
      <c r="A28" s="68" t="s">
        <v>38</v>
      </c>
      <c r="B28" s="127" t="s">
        <v>42</v>
      </c>
      <c r="C28" s="127" t="s">
        <v>43</v>
      </c>
      <c r="D28" s="127" t="s">
        <v>44</v>
      </c>
      <c r="E28" s="127" t="s">
        <v>45</v>
      </c>
      <c r="F28" s="127" t="s">
        <v>46</v>
      </c>
      <c r="G28" s="127" t="s">
        <v>47</v>
      </c>
      <c r="H28" s="127" t="s">
        <v>92</v>
      </c>
      <c r="I28" s="127" t="s">
        <v>48</v>
      </c>
      <c r="J28" s="127" t="s">
        <v>49</v>
      </c>
      <c r="K28" s="127" t="s">
        <v>50</v>
      </c>
    </row>
    <row r="29" spans="1:11" ht="12.75">
      <c r="A29" s="101">
        <v>63</v>
      </c>
      <c r="B29" s="102"/>
      <c r="C29" s="103"/>
      <c r="D29" s="154"/>
      <c r="E29" s="155"/>
      <c r="F29" s="155"/>
      <c r="G29" s="156">
        <v>3300000</v>
      </c>
      <c r="H29" s="149">
        <v>75200</v>
      </c>
      <c r="I29" s="149"/>
      <c r="J29" s="149"/>
      <c r="K29" s="107"/>
    </row>
    <row r="30" spans="1:11" ht="12.75">
      <c r="A30" s="138">
        <v>65</v>
      </c>
      <c r="B30" s="139"/>
      <c r="C30" s="140"/>
      <c r="D30" s="153">
        <v>138000</v>
      </c>
      <c r="E30" s="157"/>
      <c r="F30" s="157">
        <v>4500</v>
      </c>
      <c r="G30" s="158">
        <v>7000</v>
      </c>
      <c r="H30" s="150"/>
      <c r="I30" s="150"/>
      <c r="J30" s="150"/>
      <c r="K30" s="144"/>
    </row>
    <row r="31" spans="1:11" ht="12.75">
      <c r="A31" s="108">
        <v>66</v>
      </c>
      <c r="B31" s="109"/>
      <c r="C31" s="110">
        <v>19000</v>
      </c>
      <c r="D31" s="159"/>
      <c r="E31" s="159"/>
      <c r="F31" s="159"/>
      <c r="G31" s="160"/>
      <c r="H31" s="152"/>
      <c r="I31" s="152">
        <v>13000</v>
      </c>
      <c r="J31" s="152"/>
      <c r="K31" s="112"/>
    </row>
    <row r="32" spans="1:11" ht="12.75">
      <c r="A32" s="108">
        <v>67</v>
      </c>
      <c r="B32" s="109">
        <v>14500</v>
      </c>
      <c r="C32" s="110"/>
      <c r="D32" s="159"/>
      <c r="E32" s="159">
        <v>250000</v>
      </c>
      <c r="F32" s="159"/>
      <c r="G32" s="160"/>
      <c r="H32" s="152"/>
      <c r="I32" s="152"/>
      <c r="J32" s="152"/>
      <c r="K32" s="112"/>
    </row>
    <row r="33" spans="1:11" ht="12.75">
      <c r="A33" s="108">
        <v>92</v>
      </c>
      <c r="B33" s="109"/>
      <c r="C33" s="110"/>
      <c r="D33" s="159"/>
      <c r="E33" s="159">
        <v>10000</v>
      </c>
      <c r="F33" s="159"/>
      <c r="G33" s="160"/>
      <c r="H33" s="152"/>
      <c r="I33" s="152"/>
      <c r="J33" s="152"/>
      <c r="K33" s="112"/>
    </row>
    <row r="34" spans="1:11" ht="12.75">
      <c r="A34" s="108"/>
      <c r="B34" s="109"/>
      <c r="C34" s="110"/>
      <c r="D34" s="159"/>
      <c r="E34" s="159"/>
      <c r="F34" s="159"/>
      <c r="G34" s="160"/>
      <c r="H34" s="152"/>
      <c r="I34" s="152"/>
      <c r="J34" s="152"/>
      <c r="K34" s="112"/>
    </row>
    <row r="35" spans="1:11" ht="12.75">
      <c r="A35" s="108"/>
      <c r="B35" s="109"/>
      <c r="C35" s="110"/>
      <c r="D35" s="159"/>
      <c r="E35" s="159"/>
      <c r="F35" s="159"/>
      <c r="G35" s="160"/>
      <c r="H35" s="152"/>
      <c r="I35" s="152"/>
      <c r="J35" s="152"/>
      <c r="K35" s="112"/>
    </row>
    <row r="36" spans="1:11" ht="12.75">
      <c r="A36" s="108"/>
      <c r="B36" s="109"/>
      <c r="C36" s="110"/>
      <c r="D36" s="159"/>
      <c r="E36" s="159"/>
      <c r="F36" s="159"/>
      <c r="G36" s="160"/>
      <c r="H36" s="152"/>
      <c r="I36" s="152"/>
      <c r="J36" s="152"/>
      <c r="K36" s="112"/>
    </row>
    <row r="37" spans="1:11" ht="13.5" thickBot="1">
      <c r="A37" s="113"/>
      <c r="B37" s="114"/>
      <c r="C37" s="115"/>
      <c r="D37" s="115"/>
      <c r="E37" s="115"/>
      <c r="F37" s="115"/>
      <c r="G37" s="116"/>
      <c r="H37" s="117"/>
      <c r="I37" s="117"/>
      <c r="J37" s="117"/>
      <c r="K37" s="117"/>
    </row>
    <row r="38" spans="1:11" s="1" customFormat="1" ht="30" customHeight="1" thickBot="1">
      <c r="A38" s="11" t="s">
        <v>9</v>
      </c>
      <c r="B38" s="128">
        <f>B32</f>
        <v>14500</v>
      </c>
      <c r="C38" s="129">
        <f>+C31</f>
        <v>19000</v>
      </c>
      <c r="D38" s="129">
        <f>D30</f>
        <v>138000</v>
      </c>
      <c r="E38" s="129">
        <f>E32+E33</f>
        <v>260000</v>
      </c>
      <c r="F38" s="129">
        <f>F30</f>
        <v>4500</v>
      </c>
      <c r="G38" s="129">
        <f>G29+G30</f>
        <v>3307000</v>
      </c>
      <c r="H38" s="130">
        <f>H29</f>
        <v>75200</v>
      </c>
      <c r="I38" s="130">
        <f>I31</f>
        <v>13000</v>
      </c>
      <c r="J38" s="130">
        <v>0</v>
      </c>
      <c r="K38" s="130">
        <v>0</v>
      </c>
    </row>
    <row r="39" spans="1:11" s="1" customFormat="1" ht="28.5" customHeight="1" thickBot="1" thickTop="1">
      <c r="A39" s="126" t="s">
        <v>94</v>
      </c>
      <c r="B39" s="211">
        <f>B38+C38+D38+E38+F38+G38+H38+I38+J38+K38</f>
        <v>3831200</v>
      </c>
      <c r="C39" s="212"/>
      <c r="D39" s="212"/>
      <c r="E39" s="212"/>
      <c r="F39" s="212"/>
      <c r="G39" s="212"/>
      <c r="H39" s="212"/>
      <c r="I39" s="213"/>
      <c r="J39" s="213"/>
      <c r="K39" s="214"/>
    </row>
    <row r="40" spans="4:5" ht="13.5" thickBot="1">
      <c r="D40" s="14"/>
      <c r="E40" s="15"/>
    </row>
    <row r="41" spans="1:11" ht="26.25" customHeight="1" thickBot="1">
      <c r="A41" s="67" t="s">
        <v>8</v>
      </c>
      <c r="B41" s="207" t="s">
        <v>97</v>
      </c>
      <c r="C41" s="208"/>
      <c r="D41" s="208"/>
      <c r="E41" s="208"/>
      <c r="F41" s="208"/>
      <c r="G41" s="208"/>
      <c r="H41" s="208"/>
      <c r="I41" s="209"/>
      <c r="J41" s="209"/>
      <c r="K41" s="210"/>
    </row>
    <row r="42" spans="1:11" ht="90" thickBot="1">
      <c r="A42" s="68" t="s">
        <v>38</v>
      </c>
      <c r="B42" s="127" t="s">
        <v>42</v>
      </c>
      <c r="C42" s="127" t="s">
        <v>43</v>
      </c>
      <c r="D42" s="127" t="s">
        <v>44</v>
      </c>
      <c r="E42" s="127" t="s">
        <v>45</v>
      </c>
      <c r="F42" s="127" t="s">
        <v>46</v>
      </c>
      <c r="G42" s="127" t="s">
        <v>47</v>
      </c>
      <c r="H42" s="127" t="s">
        <v>92</v>
      </c>
      <c r="I42" s="127" t="s">
        <v>48</v>
      </c>
      <c r="J42" s="127" t="s">
        <v>49</v>
      </c>
      <c r="K42" s="127" t="s">
        <v>50</v>
      </c>
    </row>
    <row r="43" spans="1:11" ht="12.75">
      <c r="A43" s="101">
        <v>63</v>
      </c>
      <c r="B43" s="102"/>
      <c r="C43" s="103"/>
      <c r="D43" s="104"/>
      <c r="E43" s="105"/>
      <c r="F43" s="105"/>
      <c r="G43" s="106">
        <v>3300000</v>
      </c>
      <c r="H43" s="107">
        <v>76000</v>
      </c>
      <c r="I43" s="107"/>
      <c r="J43" s="107"/>
      <c r="K43" s="107"/>
    </row>
    <row r="44" spans="1:11" ht="12.75">
      <c r="A44" s="138">
        <v>65</v>
      </c>
      <c r="B44" s="139"/>
      <c r="C44" s="140"/>
      <c r="D44" s="141">
        <v>138000</v>
      </c>
      <c r="E44" s="142"/>
      <c r="F44" s="142">
        <v>4500</v>
      </c>
      <c r="G44" s="143">
        <v>7500</v>
      </c>
      <c r="H44" s="144"/>
      <c r="I44" s="144"/>
      <c r="J44" s="144"/>
      <c r="K44" s="144"/>
    </row>
    <row r="45" spans="1:11" ht="12.75">
      <c r="A45" s="108">
        <v>66</v>
      </c>
      <c r="B45" s="109"/>
      <c r="C45" s="110">
        <v>19000</v>
      </c>
      <c r="D45" s="110"/>
      <c r="E45" s="110"/>
      <c r="F45" s="110"/>
      <c r="G45" s="111"/>
      <c r="H45" s="112"/>
      <c r="I45" s="112">
        <v>12000</v>
      </c>
      <c r="J45" s="112"/>
      <c r="K45" s="112"/>
    </row>
    <row r="46" spans="1:11" ht="12.75">
      <c r="A46" s="108">
        <v>67</v>
      </c>
      <c r="B46" s="109">
        <v>14500</v>
      </c>
      <c r="C46" s="110"/>
      <c r="D46" s="110"/>
      <c r="E46" s="110">
        <v>250000</v>
      </c>
      <c r="F46" s="110"/>
      <c r="G46" s="111"/>
      <c r="H46" s="112"/>
      <c r="I46" s="112"/>
      <c r="J46" s="112"/>
      <c r="K46" s="112"/>
    </row>
    <row r="47" spans="1:11" ht="12.75">
      <c r="A47" s="108">
        <v>92</v>
      </c>
      <c r="B47" s="109"/>
      <c r="C47" s="110"/>
      <c r="D47" s="110"/>
      <c r="E47" s="110">
        <v>10000</v>
      </c>
      <c r="F47" s="110"/>
      <c r="G47" s="111"/>
      <c r="H47" s="112"/>
      <c r="I47" s="112"/>
      <c r="J47" s="112"/>
      <c r="K47" s="112"/>
    </row>
    <row r="48" spans="1:11" ht="12.75">
      <c r="A48" s="108"/>
      <c r="B48" s="109"/>
      <c r="C48" s="110"/>
      <c r="D48" s="110"/>
      <c r="E48" s="110"/>
      <c r="F48" s="110"/>
      <c r="G48" s="111"/>
      <c r="H48" s="112"/>
      <c r="I48" s="112"/>
      <c r="J48" s="112"/>
      <c r="K48" s="112"/>
    </row>
    <row r="49" spans="1:11" ht="13.5" customHeight="1">
      <c r="A49" s="108"/>
      <c r="B49" s="109"/>
      <c r="C49" s="110"/>
      <c r="D49" s="110"/>
      <c r="E49" s="110"/>
      <c r="F49" s="110"/>
      <c r="G49" s="111"/>
      <c r="H49" s="112"/>
      <c r="I49" s="112"/>
      <c r="J49" s="112"/>
      <c r="K49" s="112"/>
    </row>
    <row r="50" spans="1:11" ht="13.5" customHeight="1">
      <c r="A50" s="108"/>
      <c r="B50" s="109"/>
      <c r="C50" s="110"/>
      <c r="D50" s="110"/>
      <c r="E50" s="110"/>
      <c r="F50" s="110"/>
      <c r="G50" s="111"/>
      <c r="H50" s="112"/>
      <c r="I50" s="112"/>
      <c r="J50" s="112"/>
      <c r="K50" s="112"/>
    </row>
    <row r="51" spans="1:11" ht="13.5" customHeight="1" thickBot="1">
      <c r="A51" s="113"/>
      <c r="B51" s="114"/>
      <c r="C51" s="115"/>
      <c r="D51" s="115"/>
      <c r="E51" s="115"/>
      <c r="F51" s="115"/>
      <c r="G51" s="116"/>
      <c r="H51" s="117"/>
      <c r="I51" s="117"/>
      <c r="J51" s="117"/>
      <c r="K51" s="117"/>
    </row>
    <row r="52" spans="1:11" s="1" customFormat="1" ht="30" customHeight="1" thickBot="1">
      <c r="A52" s="11" t="s">
        <v>9</v>
      </c>
      <c r="B52" s="128">
        <f>B46</f>
        <v>14500</v>
      </c>
      <c r="C52" s="129">
        <f>+C45</f>
        <v>19000</v>
      </c>
      <c r="D52" s="129">
        <f>D44</f>
        <v>138000</v>
      </c>
      <c r="E52" s="129">
        <f>E46+E47</f>
        <v>260000</v>
      </c>
      <c r="F52" s="129">
        <f>F44</f>
        <v>4500</v>
      </c>
      <c r="G52" s="129">
        <f>G43+G44</f>
        <v>3307500</v>
      </c>
      <c r="H52" s="130">
        <f>H43</f>
        <v>76000</v>
      </c>
      <c r="I52" s="130">
        <f>I45</f>
        <v>12000</v>
      </c>
      <c r="J52" s="130">
        <v>0</v>
      </c>
      <c r="K52" s="130">
        <v>0</v>
      </c>
    </row>
    <row r="53" spans="1:11" s="1" customFormat="1" ht="28.5" customHeight="1" thickBot="1" thickTop="1">
      <c r="A53" s="126" t="s">
        <v>98</v>
      </c>
      <c r="B53" s="211">
        <f>B52+C52+D52+E52+F52+G52+H52+I52+J52+K52</f>
        <v>3831500</v>
      </c>
      <c r="C53" s="212"/>
      <c r="D53" s="212"/>
      <c r="E53" s="212"/>
      <c r="F53" s="212"/>
      <c r="G53" s="212"/>
      <c r="H53" s="212"/>
      <c r="I53" s="213"/>
      <c r="J53" s="213"/>
      <c r="K53" s="214"/>
    </row>
    <row r="54" spans="3:5" ht="13.5" customHeight="1">
      <c r="C54" s="16"/>
      <c r="D54" s="14"/>
      <c r="E54" s="17"/>
    </row>
    <row r="55" spans="3:5" ht="13.5" customHeight="1">
      <c r="C55" s="16"/>
      <c r="D55" s="18"/>
      <c r="E55" s="19"/>
    </row>
    <row r="56" spans="4:5" ht="13.5" customHeight="1">
      <c r="D56" s="20"/>
      <c r="E56" s="21"/>
    </row>
    <row r="57" spans="4:5" ht="13.5" customHeight="1">
      <c r="D57" s="22"/>
      <c r="E57" s="23"/>
    </row>
    <row r="58" spans="4:5" ht="13.5" customHeight="1">
      <c r="D58" s="14"/>
      <c r="E58" s="15"/>
    </row>
    <row r="59" spans="3:5" ht="28.5" customHeight="1">
      <c r="C59" s="16"/>
      <c r="D59" s="14"/>
      <c r="E59" s="24"/>
    </row>
    <row r="60" spans="3:5" ht="13.5" customHeight="1">
      <c r="C60" s="16"/>
      <c r="D60" s="14"/>
      <c r="E60" s="19"/>
    </row>
    <row r="61" spans="4:5" ht="13.5" customHeight="1">
      <c r="D61" s="14"/>
      <c r="E61" s="15"/>
    </row>
    <row r="62" spans="4:5" ht="13.5" customHeight="1">
      <c r="D62" s="14"/>
      <c r="E62" s="23"/>
    </row>
    <row r="63" spans="4:5" ht="13.5" customHeight="1">
      <c r="D63" s="14"/>
      <c r="E63" s="15"/>
    </row>
    <row r="64" spans="4:5" ht="22.5" customHeight="1">
      <c r="D64" s="14"/>
      <c r="E64" s="25"/>
    </row>
    <row r="65" spans="4:5" ht="13.5" customHeight="1">
      <c r="D65" s="20"/>
      <c r="E65" s="21"/>
    </row>
    <row r="66" spans="2:5" ht="13.5" customHeight="1">
      <c r="B66" s="16"/>
      <c r="D66" s="20"/>
      <c r="E66" s="26"/>
    </row>
    <row r="67" spans="3:5" ht="13.5" customHeight="1">
      <c r="C67" s="16"/>
      <c r="D67" s="20"/>
      <c r="E67" s="27"/>
    </row>
    <row r="68" spans="3:5" ht="13.5" customHeight="1">
      <c r="C68" s="16"/>
      <c r="D68" s="22"/>
      <c r="E68" s="19"/>
    </row>
    <row r="69" spans="4:5" ht="13.5" customHeight="1">
      <c r="D69" s="14"/>
      <c r="E69" s="15"/>
    </row>
    <row r="70" spans="2:5" ht="13.5" customHeight="1">
      <c r="B70" s="16"/>
      <c r="D70" s="14"/>
      <c r="E70" s="17"/>
    </row>
    <row r="71" spans="3:5" ht="13.5" customHeight="1">
      <c r="C71" s="16"/>
      <c r="D71" s="14"/>
      <c r="E71" s="26"/>
    </row>
    <row r="72" spans="3:5" ht="13.5" customHeight="1">
      <c r="C72" s="16"/>
      <c r="D72" s="22"/>
      <c r="E72" s="19"/>
    </row>
    <row r="73" spans="4:5" ht="13.5" customHeight="1">
      <c r="D73" s="20"/>
      <c r="E73" s="15"/>
    </row>
    <row r="74" spans="3:5" ht="13.5" customHeight="1">
      <c r="C74" s="16"/>
      <c r="D74" s="20"/>
      <c r="E74" s="26"/>
    </row>
    <row r="75" spans="4:5" ht="22.5" customHeight="1">
      <c r="D75" s="22"/>
      <c r="E75" s="25"/>
    </row>
    <row r="76" spans="4:5" ht="13.5" customHeight="1">
      <c r="D76" s="14"/>
      <c r="E76" s="15"/>
    </row>
    <row r="77" spans="4:5" ht="13.5" customHeight="1">
      <c r="D77" s="22"/>
      <c r="E77" s="19"/>
    </row>
    <row r="78" spans="4:5" ht="13.5" customHeight="1">
      <c r="D78" s="14"/>
      <c r="E78" s="15"/>
    </row>
    <row r="79" spans="4:5" ht="13.5" customHeight="1">
      <c r="D79" s="14"/>
      <c r="E79" s="15"/>
    </row>
    <row r="80" spans="1:5" ht="13.5" customHeight="1">
      <c r="A80" s="16"/>
      <c r="D80" s="28"/>
      <c r="E80" s="26"/>
    </row>
    <row r="81" spans="2:5" ht="13.5" customHeight="1">
      <c r="B81" s="16"/>
      <c r="C81" s="16"/>
      <c r="D81" s="29"/>
      <c r="E81" s="26"/>
    </row>
    <row r="82" spans="2:5" ht="13.5" customHeight="1">
      <c r="B82" s="16"/>
      <c r="C82" s="16"/>
      <c r="D82" s="29"/>
      <c r="E82" s="17"/>
    </row>
    <row r="83" spans="2:5" ht="13.5" customHeight="1">
      <c r="B83" s="16"/>
      <c r="C83" s="16"/>
      <c r="D83" s="22"/>
      <c r="E83" s="23"/>
    </row>
    <row r="84" spans="4:5" ht="12.75">
      <c r="D84" s="14"/>
      <c r="E84" s="15"/>
    </row>
    <row r="85" spans="2:5" ht="12.75">
      <c r="B85" s="16"/>
      <c r="D85" s="14"/>
      <c r="E85" s="26"/>
    </row>
    <row r="86" spans="3:5" ht="12.75">
      <c r="C86" s="16"/>
      <c r="D86" s="14"/>
      <c r="E86" s="17"/>
    </row>
    <row r="87" spans="3:5" ht="12.75">
      <c r="C87" s="16"/>
      <c r="D87" s="22"/>
      <c r="E87" s="19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30"/>
      <c r="E90" s="31"/>
    </row>
    <row r="91" spans="4:5" ht="12.75">
      <c r="D91" s="14"/>
      <c r="E91" s="15"/>
    </row>
    <row r="92" spans="4:5" ht="12.75">
      <c r="D92" s="14"/>
      <c r="E92" s="15"/>
    </row>
    <row r="93" spans="4:5" ht="12.75">
      <c r="D93" s="14"/>
      <c r="E93" s="15"/>
    </row>
    <row r="94" spans="4:5" ht="12.75">
      <c r="D94" s="22"/>
      <c r="E94" s="19"/>
    </row>
    <row r="95" spans="4:5" ht="12.75">
      <c r="D95" s="14"/>
      <c r="E95" s="15"/>
    </row>
    <row r="96" spans="4:5" ht="12.75">
      <c r="D96" s="22"/>
      <c r="E96" s="19"/>
    </row>
    <row r="97" spans="4:5" ht="12.75">
      <c r="D97" s="14"/>
      <c r="E97" s="15"/>
    </row>
    <row r="98" spans="4:5" ht="12.75">
      <c r="D98" s="14"/>
      <c r="E98" s="15"/>
    </row>
    <row r="99" spans="4:5" ht="12.75">
      <c r="D99" s="14"/>
      <c r="E99" s="15"/>
    </row>
    <row r="100" spans="4:5" ht="12.75">
      <c r="D100" s="14"/>
      <c r="E100" s="15"/>
    </row>
    <row r="101" spans="1:5" ht="28.5" customHeight="1">
      <c r="A101" s="32"/>
      <c r="B101" s="32"/>
      <c r="C101" s="32"/>
      <c r="D101" s="33"/>
      <c r="E101" s="34"/>
    </row>
    <row r="102" spans="3:5" ht="12.75">
      <c r="C102" s="16"/>
      <c r="D102" s="14"/>
      <c r="E102" s="17"/>
    </row>
    <row r="103" spans="4:5" ht="12.75">
      <c r="D103" s="35"/>
      <c r="E103" s="36"/>
    </row>
    <row r="104" spans="4:5" ht="12.75">
      <c r="D104" s="14"/>
      <c r="E104" s="15"/>
    </row>
    <row r="105" spans="4:5" ht="12.75">
      <c r="D105" s="30"/>
      <c r="E105" s="31"/>
    </row>
    <row r="106" spans="4:5" ht="12.75">
      <c r="D106" s="30"/>
      <c r="E106" s="31"/>
    </row>
    <row r="107" spans="4:5" ht="12.75">
      <c r="D107" s="14"/>
      <c r="E107" s="15"/>
    </row>
    <row r="108" spans="4:5" ht="12.75">
      <c r="D108" s="22"/>
      <c r="E108" s="19"/>
    </row>
    <row r="109" spans="4:5" ht="12.75">
      <c r="D109" s="14"/>
      <c r="E109" s="15"/>
    </row>
    <row r="110" spans="4:5" ht="12.75">
      <c r="D110" s="14"/>
      <c r="E110" s="15"/>
    </row>
    <row r="111" spans="4:5" ht="12.75">
      <c r="D111" s="22"/>
      <c r="E111" s="19"/>
    </row>
    <row r="112" spans="4:5" ht="12.75">
      <c r="D112" s="14"/>
      <c r="E112" s="15"/>
    </row>
    <row r="113" spans="4:5" ht="12.75">
      <c r="D113" s="30"/>
      <c r="E113" s="31"/>
    </row>
    <row r="114" spans="4:5" ht="12.75">
      <c r="D114" s="22"/>
      <c r="E114" s="36"/>
    </row>
    <row r="115" spans="4:5" ht="12.75">
      <c r="D115" s="20"/>
      <c r="E115" s="31"/>
    </row>
    <row r="116" spans="4:5" ht="12.75">
      <c r="D116" s="22"/>
      <c r="E116" s="19"/>
    </row>
    <row r="117" spans="4:5" ht="12.75">
      <c r="D117" s="14"/>
      <c r="E117" s="15"/>
    </row>
    <row r="118" spans="3:5" ht="12.75">
      <c r="C118" s="16"/>
      <c r="D118" s="14"/>
      <c r="E118" s="17"/>
    </row>
    <row r="119" spans="4:5" ht="12.75">
      <c r="D119" s="20"/>
      <c r="E119" s="19"/>
    </row>
    <row r="120" spans="4:5" ht="12.75">
      <c r="D120" s="20"/>
      <c r="E120" s="31"/>
    </row>
    <row r="121" spans="3:5" ht="12.75">
      <c r="C121" s="16"/>
      <c r="D121" s="20"/>
      <c r="E121" s="37"/>
    </row>
    <row r="122" spans="3:5" ht="12.75">
      <c r="C122" s="16"/>
      <c r="D122" s="22"/>
      <c r="E122" s="23"/>
    </row>
    <row r="123" spans="4:5" ht="12.75">
      <c r="D123" s="14"/>
      <c r="E123" s="15"/>
    </row>
    <row r="124" spans="4:5" ht="12.75">
      <c r="D124" s="35"/>
      <c r="E124" s="38"/>
    </row>
    <row r="125" spans="4:5" ht="11.25" customHeight="1">
      <c r="D125" s="30"/>
      <c r="E125" s="31"/>
    </row>
    <row r="126" spans="2:5" ht="24" customHeight="1">
      <c r="B126" s="16"/>
      <c r="D126" s="30"/>
      <c r="E126" s="39"/>
    </row>
    <row r="127" spans="3:5" ht="15" customHeight="1">
      <c r="C127" s="16"/>
      <c r="D127" s="30"/>
      <c r="E127" s="39"/>
    </row>
    <row r="128" spans="4:5" ht="11.25" customHeight="1">
      <c r="D128" s="35"/>
      <c r="E128" s="36"/>
    </row>
    <row r="129" spans="4:5" ht="12.75">
      <c r="D129" s="30"/>
      <c r="E129" s="31"/>
    </row>
    <row r="130" spans="2:5" ht="13.5" customHeight="1">
      <c r="B130" s="16"/>
      <c r="D130" s="30"/>
      <c r="E130" s="40"/>
    </row>
    <row r="131" spans="3:5" ht="12.75" customHeight="1">
      <c r="C131" s="16"/>
      <c r="D131" s="30"/>
      <c r="E131" s="17"/>
    </row>
    <row r="132" spans="3:5" ht="12.75" customHeight="1">
      <c r="C132" s="16"/>
      <c r="D132" s="22"/>
      <c r="E132" s="23"/>
    </row>
    <row r="133" spans="4:5" ht="12.75">
      <c r="D133" s="14"/>
      <c r="E133" s="15"/>
    </row>
    <row r="134" spans="3:5" ht="12.75">
      <c r="C134" s="16"/>
      <c r="D134" s="14"/>
      <c r="E134" s="37"/>
    </row>
    <row r="135" spans="4:5" ht="12.75">
      <c r="D135" s="35"/>
      <c r="E135" s="36"/>
    </row>
    <row r="136" spans="4:5" ht="12.75">
      <c r="D136" s="30"/>
      <c r="E136" s="31"/>
    </row>
    <row r="137" spans="4:5" ht="12.75">
      <c r="D137" s="14"/>
      <c r="E137" s="15"/>
    </row>
    <row r="138" spans="1:5" ht="19.5" customHeight="1">
      <c r="A138" s="41"/>
      <c r="B138" s="6"/>
      <c r="C138" s="6"/>
      <c r="D138" s="6"/>
      <c r="E138" s="26"/>
    </row>
    <row r="139" spans="1:5" ht="15" customHeight="1">
      <c r="A139" s="16"/>
      <c r="D139" s="28"/>
      <c r="E139" s="26"/>
    </row>
    <row r="140" spans="1:5" ht="12.75">
      <c r="A140" s="16"/>
      <c r="B140" s="16"/>
      <c r="D140" s="28"/>
      <c r="E140" s="17"/>
    </row>
    <row r="141" spans="3:5" ht="12.75">
      <c r="C141" s="16"/>
      <c r="D141" s="14"/>
      <c r="E141" s="26"/>
    </row>
    <row r="142" spans="4:5" ht="12.75">
      <c r="D142" s="18"/>
      <c r="E142" s="19"/>
    </row>
    <row r="143" spans="2:5" ht="12.75">
      <c r="B143" s="16"/>
      <c r="D143" s="14"/>
      <c r="E143" s="17"/>
    </row>
    <row r="144" spans="3:5" ht="12.75">
      <c r="C144" s="16"/>
      <c r="D144" s="14"/>
      <c r="E144" s="17"/>
    </row>
    <row r="145" spans="4:5" ht="12.75">
      <c r="D145" s="22"/>
      <c r="E145" s="23"/>
    </row>
    <row r="146" spans="3:5" ht="22.5" customHeight="1">
      <c r="C146" s="16"/>
      <c r="D146" s="14"/>
      <c r="E146" s="24"/>
    </row>
    <row r="147" spans="4:5" ht="12.75">
      <c r="D147" s="14"/>
      <c r="E147" s="23"/>
    </row>
    <row r="148" spans="2:5" ht="12.75">
      <c r="B148" s="16"/>
      <c r="D148" s="20"/>
      <c r="E148" s="26"/>
    </row>
    <row r="149" spans="3:5" ht="12.75">
      <c r="C149" s="16"/>
      <c r="D149" s="20"/>
      <c r="E149" s="27"/>
    </row>
    <row r="150" spans="4:5" ht="12.75">
      <c r="D150" s="22"/>
      <c r="E150" s="19"/>
    </row>
    <row r="151" spans="1:5" ht="13.5" customHeight="1">
      <c r="A151" s="16"/>
      <c r="D151" s="28"/>
      <c r="E151" s="26"/>
    </row>
    <row r="152" spans="2:5" ht="13.5" customHeight="1">
      <c r="B152" s="16"/>
      <c r="D152" s="14"/>
      <c r="E152" s="26"/>
    </row>
    <row r="153" spans="3:5" ht="13.5" customHeight="1">
      <c r="C153" s="16"/>
      <c r="D153" s="14"/>
      <c r="E153" s="17"/>
    </row>
    <row r="154" spans="3:5" ht="12.75">
      <c r="C154" s="16"/>
      <c r="D154" s="22"/>
      <c r="E154" s="19"/>
    </row>
    <row r="155" spans="3:5" ht="12.75">
      <c r="C155" s="16"/>
      <c r="D155" s="14"/>
      <c r="E155" s="17"/>
    </row>
    <row r="156" spans="4:5" ht="12.75">
      <c r="D156" s="35"/>
      <c r="E156" s="36"/>
    </row>
    <row r="157" spans="3:5" ht="12.75">
      <c r="C157" s="16"/>
      <c r="D157" s="20"/>
      <c r="E157" s="37"/>
    </row>
    <row r="158" spans="3:5" ht="12.75">
      <c r="C158" s="16"/>
      <c r="D158" s="22"/>
      <c r="E158" s="23"/>
    </row>
    <row r="159" spans="4:5" ht="12.75">
      <c r="D159" s="35"/>
      <c r="E159" s="42"/>
    </row>
    <row r="160" spans="2:5" ht="12.75">
      <c r="B160" s="16"/>
      <c r="D160" s="30"/>
      <c r="E160" s="40"/>
    </row>
    <row r="161" spans="3:5" ht="12.75">
      <c r="C161" s="16"/>
      <c r="D161" s="30"/>
      <c r="E161" s="17"/>
    </row>
    <row r="162" spans="3:5" ht="12.75">
      <c r="C162" s="16"/>
      <c r="D162" s="22"/>
      <c r="E162" s="23"/>
    </row>
    <row r="163" spans="3:5" ht="12.75">
      <c r="C163" s="16"/>
      <c r="D163" s="22"/>
      <c r="E163" s="23"/>
    </row>
    <row r="164" spans="4:5" ht="12.75">
      <c r="D164" s="14"/>
      <c r="E164" s="15"/>
    </row>
    <row r="165" spans="1:5" s="43" customFormat="1" ht="18" customHeight="1">
      <c r="A165" s="215"/>
      <c r="B165" s="216"/>
      <c r="C165" s="216"/>
      <c r="D165" s="216"/>
      <c r="E165" s="216"/>
    </row>
    <row r="166" spans="1:5" ht="28.5" customHeight="1">
      <c r="A166" s="32"/>
      <c r="B166" s="32"/>
      <c r="C166" s="32"/>
      <c r="D166" s="33"/>
      <c r="E166" s="34"/>
    </row>
    <row r="168" spans="1:5" ht="15.75">
      <c r="A168" s="45"/>
      <c r="B168" s="16"/>
      <c r="C168" s="16"/>
      <c r="D168" s="46"/>
      <c r="E168" s="5"/>
    </row>
    <row r="169" spans="1:5" ht="12.75">
      <c r="A169" s="16"/>
      <c r="B169" s="16"/>
      <c r="C169" s="16"/>
      <c r="D169" s="46"/>
      <c r="E169" s="5"/>
    </row>
    <row r="170" spans="1:5" ht="17.25" customHeight="1">
      <c r="A170" s="16"/>
      <c r="B170" s="16"/>
      <c r="C170" s="16"/>
      <c r="D170" s="46"/>
      <c r="E170" s="5"/>
    </row>
    <row r="171" spans="1:5" ht="13.5" customHeight="1">
      <c r="A171" s="16"/>
      <c r="B171" s="16"/>
      <c r="C171" s="16"/>
      <c r="D171" s="46"/>
      <c r="E171" s="5"/>
    </row>
    <row r="172" spans="1:5" ht="12.75">
      <c r="A172" s="16"/>
      <c r="B172" s="16"/>
      <c r="C172" s="16"/>
      <c r="D172" s="46"/>
      <c r="E172" s="5"/>
    </row>
    <row r="173" spans="1:3" ht="12.75">
      <c r="A173" s="16"/>
      <c r="B173" s="16"/>
      <c r="C173" s="16"/>
    </row>
    <row r="174" spans="1:5" ht="12.75">
      <c r="A174" s="16"/>
      <c r="B174" s="16"/>
      <c r="C174" s="16"/>
      <c r="D174" s="46"/>
      <c r="E174" s="5"/>
    </row>
    <row r="175" spans="1:5" ht="12.75">
      <c r="A175" s="16"/>
      <c r="B175" s="16"/>
      <c r="C175" s="16"/>
      <c r="D175" s="46"/>
      <c r="E175" s="47"/>
    </row>
    <row r="176" spans="1:5" ht="12.75">
      <c r="A176" s="16"/>
      <c r="B176" s="16"/>
      <c r="C176" s="16"/>
      <c r="D176" s="46"/>
      <c r="E176" s="5"/>
    </row>
    <row r="177" spans="1:5" ht="22.5" customHeight="1">
      <c r="A177" s="16"/>
      <c r="B177" s="16"/>
      <c r="C177" s="16"/>
      <c r="D177" s="46"/>
      <c r="E177" s="24"/>
    </row>
    <row r="178" spans="4:5" ht="22.5" customHeight="1">
      <c r="D178" s="22"/>
      <c r="E178" s="25"/>
    </row>
  </sheetData>
  <sheetProtection/>
  <mergeCells count="8">
    <mergeCell ref="A1:K1"/>
    <mergeCell ref="B27:K27"/>
    <mergeCell ref="B39:K39"/>
    <mergeCell ref="B41:K41"/>
    <mergeCell ref="B53:K53"/>
    <mergeCell ref="A165:E165"/>
    <mergeCell ref="B3:K3"/>
    <mergeCell ref="B25:K2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9" r:id="rId1"/>
  <rowBreaks count="3" manualBreakCount="3">
    <brk id="25" max="10" man="1"/>
    <brk id="99" max="9" man="1"/>
    <brk id="16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10"/>
  <sheetViews>
    <sheetView tabSelected="1" workbookViewId="0" topLeftCell="A1">
      <selection activeCell="O9" sqref="O9"/>
    </sheetView>
  </sheetViews>
  <sheetFormatPr defaultColWidth="11.421875" defaultRowHeight="12.75"/>
  <cols>
    <col min="1" max="1" width="9.7109375" style="63" customWidth="1"/>
    <col min="2" max="2" width="29.8515625" style="64" customWidth="1"/>
    <col min="3" max="3" width="20.28125" style="2" customWidth="1"/>
    <col min="4" max="13" width="13.7109375" style="2" customWidth="1"/>
    <col min="14" max="14" width="11.421875" style="3" customWidth="1"/>
    <col min="15" max="15" width="11.7109375" style="3" bestFit="1" customWidth="1"/>
    <col min="16" max="16384" width="11.421875" style="3" customWidth="1"/>
  </cols>
  <sheetData>
    <row r="1" spans="1:13" ht="18" customHeight="1">
      <c r="A1" s="217" t="s">
        <v>86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2.75" customHeight="1">
      <c r="A2" s="8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5" customFormat="1" ht="102">
      <c r="A3" s="4" t="s">
        <v>10</v>
      </c>
      <c r="B3" s="83" t="s">
        <v>11</v>
      </c>
      <c r="C3" s="4" t="s">
        <v>99</v>
      </c>
      <c r="D3" s="4" t="s">
        <v>42</v>
      </c>
      <c r="E3" s="4" t="s">
        <v>43</v>
      </c>
      <c r="F3" s="4" t="s">
        <v>44</v>
      </c>
      <c r="G3" s="4" t="s">
        <v>45</v>
      </c>
      <c r="H3" s="4" t="s">
        <v>46</v>
      </c>
      <c r="I3" s="4" t="s">
        <v>47</v>
      </c>
      <c r="J3" s="4" t="s">
        <v>90</v>
      </c>
      <c r="K3" s="4" t="s">
        <v>48</v>
      </c>
      <c r="L3" s="4" t="s">
        <v>49</v>
      </c>
      <c r="M3" s="4" t="s">
        <v>50</v>
      </c>
    </row>
    <row r="4" spans="1:13" ht="12.75">
      <c r="A4" s="98"/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5" customFormat="1" ht="12.75">
      <c r="A5" s="99"/>
      <c r="B5" s="89" t="s">
        <v>25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2.75" customHeight="1">
      <c r="A6" s="97"/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s="5" customFormat="1" ht="12.75">
      <c r="A7" s="94" t="s">
        <v>35</v>
      </c>
      <c r="B7" s="95" t="s">
        <v>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s="5" customFormat="1" ht="12.75" customHeight="1">
      <c r="A8" s="94" t="s">
        <v>51</v>
      </c>
      <c r="B8" s="95" t="s">
        <v>40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5" s="5" customFormat="1" ht="12.75" customHeight="1">
      <c r="A9" s="94" t="s">
        <v>110</v>
      </c>
      <c r="B9" s="95"/>
      <c r="C9" s="131">
        <f>D9+E9+F9+G9+H9+I9+J9+K9+L9+M9</f>
        <v>4093534</v>
      </c>
      <c r="D9" s="131">
        <f>D10</f>
        <v>18200</v>
      </c>
      <c r="E9" s="131">
        <f aca="true" t="shared" si="0" ref="E9:M9">E10+E60</f>
        <v>32600</v>
      </c>
      <c r="F9" s="131">
        <f t="shared" si="0"/>
        <v>130530</v>
      </c>
      <c r="G9" s="131">
        <f t="shared" si="0"/>
        <v>260000</v>
      </c>
      <c r="H9" s="131">
        <f t="shared" si="0"/>
        <v>8580</v>
      </c>
      <c r="I9" s="131">
        <f t="shared" si="0"/>
        <v>3495224</v>
      </c>
      <c r="J9" s="131">
        <f t="shared" si="0"/>
        <v>98400</v>
      </c>
      <c r="K9" s="131">
        <f t="shared" si="0"/>
        <v>50000</v>
      </c>
      <c r="L9" s="131">
        <f t="shared" si="0"/>
        <v>0</v>
      </c>
      <c r="M9" s="131">
        <f t="shared" si="0"/>
        <v>0</v>
      </c>
      <c r="O9" s="176"/>
    </row>
    <row r="10" spans="1:13" s="5" customFormat="1" ht="12.75">
      <c r="A10" s="97">
        <v>3</v>
      </c>
      <c r="B10" s="95" t="s">
        <v>37</v>
      </c>
      <c r="C10" s="131">
        <f aca="true" t="shared" si="1" ref="C10:C73">D10+E10+F10+G10+H10+I10+J10+K10+L10+M10</f>
        <v>4042085</v>
      </c>
      <c r="D10" s="131">
        <f>SUM(D11,D22,D52)</f>
        <v>18200</v>
      </c>
      <c r="E10" s="131">
        <f>SUM(E11,E22,E52)</f>
        <v>23400</v>
      </c>
      <c r="F10" s="131">
        <f>SUM(F11,F22,F52)</f>
        <v>130530</v>
      </c>
      <c r="G10" s="131">
        <f>SUM(G11,G22,G52)</f>
        <v>254500</v>
      </c>
      <c r="H10" s="131">
        <f>SUM(H11,H22,H52)</f>
        <v>8580</v>
      </c>
      <c r="I10" s="131">
        <f>I11+I22+I52+I58</f>
        <v>3492457</v>
      </c>
      <c r="J10" s="131">
        <f>SUM(J11,J22,J52)</f>
        <v>98400</v>
      </c>
      <c r="K10" s="131">
        <f>SUM(K11,K22,K52)</f>
        <v>16018</v>
      </c>
      <c r="L10" s="131">
        <f>SUM(L11,L22,L52)</f>
        <v>0</v>
      </c>
      <c r="M10" s="131">
        <f>SUM(M11,M22,M52)</f>
        <v>0</v>
      </c>
    </row>
    <row r="11" spans="1:13" s="5" customFormat="1" ht="12.75">
      <c r="A11" s="97">
        <v>31</v>
      </c>
      <c r="B11" s="95" t="s">
        <v>12</v>
      </c>
      <c r="C11" s="131">
        <f t="shared" si="1"/>
        <v>3405447</v>
      </c>
      <c r="D11" s="131">
        <f aca="true" t="shared" si="2" ref="D11:M11">SUM(D12,D17,D19)</f>
        <v>18200</v>
      </c>
      <c r="E11" s="131">
        <f t="shared" si="2"/>
        <v>0</v>
      </c>
      <c r="F11" s="131">
        <f t="shared" si="2"/>
        <v>12000</v>
      </c>
      <c r="G11" s="131">
        <f t="shared" si="2"/>
        <v>0</v>
      </c>
      <c r="H11" s="131">
        <f t="shared" si="2"/>
        <v>0</v>
      </c>
      <c r="I11" s="131">
        <f t="shared" si="2"/>
        <v>3276847</v>
      </c>
      <c r="J11" s="131">
        <f t="shared" si="2"/>
        <v>98400</v>
      </c>
      <c r="K11" s="131">
        <f t="shared" si="2"/>
        <v>0</v>
      </c>
      <c r="L11" s="131">
        <f t="shared" si="2"/>
        <v>0</v>
      </c>
      <c r="M11" s="131">
        <f t="shared" si="2"/>
        <v>0</v>
      </c>
    </row>
    <row r="12" spans="1:13" ht="12.75">
      <c r="A12" s="134">
        <v>311</v>
      </c>
      <c r="B12" s="135" t="s">
        <v>13</v>
      </c>
      <c r="C12" s="131">
        <f t="shared" si="1"/>
        <v>2848067</v>
      </c>
      <c r="D12" s="131">
        <f aca="true" t="shared" si="3" ref="D12:M12">SUM(D13,D14,D15,D16)</f>
        <v>17100</v>
      </c>
      <c r="E12" s="131">
        <f t="shared" si="3"/>
        <v>0</v>
      </c>
      <c r="F12" s="131">
        <f t="shared" si="3"/>
        <v>10020</v>
      </c>
      <c r="G12" s="131">
        <f t="shared" si="3"/>
        <v>0</v>
      </c>
      <c r="H12" s="131">
        <f t="shared" si="3"/>
        <v>0</v>
      </c>
      <c r="I12" s="131">
        <f t="shared" si="3"/>
        <v>2736497</v>
      </c>
      <c r="J12" s="131">
        <f t="shared" si="3"/>
        <v>84450</v>
      </c>
      <c r="K12" s="131">
        <f t="shared" si="3"/>
        <v>0</v>
      </c>
      <c r="L12" s="131">
        <f t="shared" si="3"/>
        <v>0</v>
      </c>
      <c r="M12" s="131">
        <f t="shared" si="3"/>
        <v>0</v>
      </c>
    </row>
    <row r="13" spans="1:13" ht="12.75">
      <c r="A13" s="91">
        <v>3111</v>
      </c>
      <c r="B13" s="92" t="s">
        <v>52</v>
      </c>
      <c r="C13" s="131">
        <f t="shared" si="1"/>
        <v>2818067</v>
      </c>
      <c r="D13" s="132">
        <v>17100</v>
      </c>
      <c r="E13" s="132">
        <v>0</v>
      </c>
      <c r="F13" s="132">
        <v>10020</v>
      </c>
      <c r="G13" s="132">
        <v>0</v>
      </c>
      <c r="H13" s="132">
        <v>0</v>
      </c>
      <c r="I13" s="173">
        <v>2706497</v>
      </c>
      <c r="J13" s="132">
        <v>84450</v>
      </c>
      <c r="K13" s="132">
        <v>0</v>
      </c>
      <c r="L13" s="132">
        <v>0</v>
      </c>
      <c r="M13" s="132">
        <v>0</v>
      </c>
    </row>
    <row r="14" spans="1:13" ht="12.75">
      <c r="A14" s="91">
        <v>3112</v>
      </c>
      <c r="B14" s="92" t="s">
        <v>53</v>
      </c>
      <c r="C14" s="131">
        <f t="shared" si="1"/>
        <v>0</v>
      </c>
      <c r="D14" s="132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</row>
    <row r="15" spans="1:13" ht="12.75">
      <c r="A15" s="91">
        <v>3113</v>
      </c>
      <c r="B15" s="92" t="s">
        <v>54</v>
      </c>
      <c r="C15" s="131">
        <f t="shared" si="1"/>
        <v>24000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24000</v>
      </c>
      <c r="J15" s="132">
        <v>0</v>
      </c>
      <c r="K15" s="132">
        <v>0</v>
      </c>
      <c r="L15" s="132">
        <v>0</v>
      </c>
      <c r="M15" s="132">
        <v>0</v>
      </c>
    </row>
    <row r="16" spans="1:13" ht="12.75">
      <c r="A16" s="91">
        <v>3114</v>
      </c>
      <c r="B16" s="92" t="s">
        <v>55</v>
      </c>
      <c r="C16" s="131">
        <f t="shared" si="1"/>
        <v>6000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6000</v>
      </c>
      <c r="J16" s="132">
        <v>0</v>
      </c>
      <c r="K16" s="132">
        <v>0</v>
      </c>
      <c r="L16" s="132">
        <v>0</v>
      </c>
      <c r="M16" s="132">
        <v>0</v>
      </c>
    </row>
    <row r="17" spans="1:13" ht="12.75">
      <c r="A17" s="134">
        <v>312</v>
      </c>
      <c r="B17" s="135" t="s">
        <v>14</v>
      </c>
      <c r="C17" s="131">
        <f t="shared" si="1"/>
        <v>105850</v>
      </c>
      <c r="D17" s="131">
        <f aca="true" t="shared" si="4" ref="D17:M17">SUM(D18)</f>
        <v>0</v>
      </c>
      <c r="E17" s="131">
        <f t="shared" si="4"/>
        <v>0</v>
      </c>
      <c r="F17" s="131">
        <f t="shared" si="4"/>
        <v>0</v>
      </c>
      <c r="G17" s="131">
        <f t="shared" si="4"/>
        <v>0</v>
      </c>
      <c r="H17" s="131">
        <f t="shared" si="4"/>
        <v>0</v>
      </c>
      <c r="I17" s="131">
        <f t="shared" si="4"/>
        <v>103350</v>
      </c>
      <c r="J17" s="131">
        <f t="shared" si="4"/>
        <v>2500</v>
      </c>
      <c r="K17" s="131">
        <f t="shared" si="4"/>
        <v>0</v>
      </c>
      <c r="L17" s="131">
        <v>0</v>
      </c>
      <c r="M17" s="131">
        <f t="shared" si="4"/>
        <v>0</v>
      </c>
    </row>
    <row r="18" spans="1:13" ht="12.75">
      <c r="A18" s="91">
        <v>3121</v>
      </c>
      <c r="B18" s="92" t="s">
        <v>14</v>
      </c>
      <c r="C18" s="131">
        <f t="shared" si="1"/>
        <v>105850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73">
        <v>103350</v>
      </c>
      <c r="J18" s="132">
        <v>2500</v>
      </c>
      <c r="K18" s="132">
        <v>0</v>
      </c>
      <c r="L18" s="132">
        <v>0</v>
      </c>
      <c r="M18" s="132">
        <v>0</v>
      </c>
    </row>
    <row r="19" spans="1:13" ht="12.75">
      <c r="A19" s="134">
        <v>313</v>
      </c>
      <c r="B19" s="92" t="s">
        <v>15</v>
      </c>
      <c r="C19" s="131">
        <f t="shared" si="1"/>
        <v>451530</v>
      </c>
      <c r="D19" s="131">
        <v>1100</v>
      </c>
      <c r="E19" s="131">
        <f aca="true" t="shared" si="5" ref="E19:M19">SUM(E20,E21,)</f>
        <v>0</v>
      </c>
      <c r="F19" s="131">
        <f t="shared" si="5"/>
        <v>1980</v>
      </c>
      <c r="G19" s="131">
        <f t="shared" si="5"/>
        <v>0</v>
      </c>
      <c r="H19" s="131">
        <f t="shared" si="5"/>
        <v>0</v>
      </c>
      <c r="I19" s="131">
        <f t="shared" si="5"/>
        <v>437000</v>
      </c>
      <c r="J19" s="131">
        <f t="shared" si="5"/>
        <v>11450</v>
      </c>
      <c r="K19" s="131">
        <f t="shared" si="5"/>
        <v>0</v>
      </c>
      <c r="L19" s="131">
        <f t="shared" si="5"/>
        <v>0</v>
      </c>
      <c r="M19" s="131">
        <f t="shared" si="5"/>
        <v>0</v>
      </c>
    </row>
    <row r="20" spans="1:13" ht="25.5">
      <c r="A20" s="91">
        <v>3131</v>
      </c>
      <c r="B20" s="92" t="s">
        <v>56</v>
      </c>
      <c r="C20" s="131">
        <f t="shared" si="1"/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</row>
    <row r="21" spans="1:13" ht="25.5">
      <c r="A21" s="91">
        <v>3132</v>
      </c>
      <c r="B21" s="92" t="s">
        <v>57</v>
      </c>
      <c r="C21" s="131">
        <f t="shared" si="1"/>
        <v>452722</v>
      </c>
      <c r="D21" s="132">
        <v>2292</v>
      </c>
      <c r="E21" s="132">
        <v>0</v>
      </c>
      <c r="F21" s="132">
        <v>1980</v>
      </c>
      <c r="G21" s="132">
        <v>0</v>
      </c>
      <c r="H21" s="132">
        <v>0</v>
      </c>
      <c r="I21" s="173">
        <v>437000</v>
      </c>
      <c r="J21" s="132">
        <v>11450</v>
      </c>
      <c r="K21" s="132">
        <v>0</v>
      </c>
      <c r="L21" s="132">
        <v>0</v>
      </c>
      <c r="M21" s="132">
        <v>0</v>
      </c>
    </row>
    <row r="22" spans="1:13" s="5" customFormat="1" ht="12.75">
      <c r="A22" s="97">
        <v>32</v>
      </c>
      <c r="B22" s="95" t="s">
        <v>16</v>
      </c>
      <c r="C22" s="131">
        <f t="shared" si="1"/>
        <v>584125</v>
      </c>
      <c r="D22" s="131">
        <f>D23+D28+D36+D46</f>
        <v>0</v>
      </c>
      <c r="E22" s="131">
        <f aca="true" t="shared" si="6" ref="E22:M22">E23+E28+E36+E46</f>
        <v>23400</v>
      </c>
      <c r="F22" s="131">
        <f t="shared" si="6"/>
        <v>118530</v>
      </c>
      <c r="G22" s="131">
        <f t="shared" si="6"/>
        <v>254500</v>
      </c>
      <c r="H22" s="131">
        <f t="shared" si="6"/>
        <v>8580</v>
      </c>
      <c r="I22" s="131">
        <f t="shared" si="6"/>
        <v>163097</v>
      </c>
      <c r="J22" s="131">
        <f t="shared" si="6"/>
        <v>0</v>
      </c>
      <c r="K22" s="131">
        <f t="shared" si="6"/>
        <v>16018</v>
      </c>
      <c r="L22" s="131">
        <f t="shared" si="6"/>
        <v>0</v>
      </c>
      <c r="M22" s="131">
        <f t="shared" si="6"/>
        <v>0</v>
      </c>
    </row>
    <row r="23" spans="1:13" ht="25.5">
      <c r="A23" s="134">
        <v>321</v>
      </c>
      <c r="B23" s="135" t="s">
        <v>17</v>
      </c>
      <c r="C23" s="131">
        <f t="shared" si="1"/>
        <v>137207</v>
      </c>
      <c r="D23" s="131">
        <f aca="true" t="shared" si="7" ref="D23:M23">SUM(D24,D25,D26,D27)</f>
        <v>0</v>
      </c>
      <c r="E23" s="131">
        <f t="shared" si="7"/>
        <v>0</v>
      </c>
      <c r="F23" s="131">
        <f t="shared" si="7"/>
        <v>0</v>
      </c>
      <c r="G23" s="131">
        <f t="shared" si="7"/>
        <v>40730</v>
      </c>
      <c r="H23" s="131">
        <f t="shared" si="7"/>
        <v>0</v>
      </c>
      <c r="I23" s="131">
        <f t="shared" si="7"/>
        <v>96477</v>
      </c>
      <c r="J23" s="131">
        <f t="shared" si="7"/>
        <v>0</v>
      </c>
      <c r="K23" s="131">
        <f t="shared" si="7"/>
        <v>0</v>
      </c>
      <c r="L23" s="131">
        <f t="shared" si="7"/>
        <v>0</v>
      </c>
      <c r="M23" s="131">
        <f t="shared" si="7"/>
        <v>0</v>
      </c>
    </row>
    <row r="24" spans="1:13" ht="12.75">
      <c r="A24" s="91">
        <v>3211</v>
      </c>
      <c r="B24" s="92" t="s">
        <v>58</v>
      </c>
      <c r="C24" s="131">
        <f t="shared" si="1"/>
        <v>18000</v>
      </c>
      <c r="D24" s="132">
        <v>0</v>
      </c>
      <c r="E24" s="132">
        <v>0</v>
      </c>
      <c r="F24" s="132">
        <v>0</v>
      </c>
      <c r="G24" s="173">
        <v>18000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</row>
    <row r="25" spans="1:13" ht="25.5">
      <c r="A25" s="91">
        <v>3212</v>
      </c>
      <c r="B25" s="92" t="s">
        <v>59</v>
      </c>
      <c r="C25" s="131">
        <f t="shared" si="1"/>
        <v>96477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96477</v>
      </c>
      <c r="J25" s="132">
        <v>0</v>
      </c>
      <c r="K25" s="132">
        <v>0</v>
      </c>
      <c r="L25" s="132">
        <v>0</v>
      </c>
      <c r="M25" s="132">
        <v>0</v>
      </c>
    </row>
    <row r="26" spans="1:13" ht="12.75">
      <c r="A26" s="91">
        <v>3213</v>
      </c>
      <c r="B26" s="92" t="s">
        <v>60</v>
      </c>
      <c r="C26" s="131">
        <f t="shared" si="1"/>
        <v>2730</v>
      </c>
      <c r="D26" s="132">
        <v>0</v>
      </c>
      <c r="E26" s="132">
        <v>0</v>
      </c>
      <c r="F26" s="132">
        <v>0</v>
      </c>
      <c r="G26" s="132">
        <v>2730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</row>
    <row r="27" spans="1:13" ht="25.5">
      <c r="A27" s="91">
        <v>3214</v>
      </c>
      <c r="B27" s="92" t="s">
        <v>61</v>
      </c>
      <c r="C27" s="131">
        <f t="shared" si="1"/>
        <v>20000</v>
      </c>
      <c r="D27" s="132">
        <v>0</v>
      </c>
      <c r="E27" s="132">
        <v>0</v>
      </c>
      <c r="F27" s="132">
        <v>0</v>
      </c>
      <c r="G27" s="132">
        <v>20000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</row>
    <row r="28" spans="1:13" ht="12.75">
      <c r="A28" s="97">
        <v>322</v>
      </c>
      <c r="B28" s="92" t="s">
        <v>18</v>
      </c>
      <c r="C28" s="131">
        <f t="shared" si="1"/>
        <v>304028</v>
      </c>
      <c r="D28" s="131">
        <f aca="true" t="shared" si="8" ref="D28:M28">SUM(D29,D30,D31,D32,D33,D34,D35)</f>
        <v>0</v>
      </c>
      <c r="E28" s="131">
        <f t="shared" si="8"/>
        <v>18400</v>
      </c>
      <c r="F28" s="131">
        <f>F29+F30+F31+F32+F33+F34+F35</f>
        <v>106030</v>
      </c>
      <c r="G28" s="131">
        <f t="shared" si="8"/>
        <v>142000</v>
      </c>
      <c r="H28" s="131">
        <f t="shared" si="8"/>
        <v>8580</v>
      </c>
      <c r="I28" s="131">
        <f>SUM(I29,I30,I31,I32,I33,I34,I35)</f>
        <v>13000</v>
      </c>
      <c r="J28" s="131">
        <f t="shared" si="8"/>
        <v>0</v>
      </c>
      <c r="K28" s="131">
        <f t="shared" si="8"/>
        <v>16018</v>
      </c>
      <c r="L28" s="131">
        <f t="shared" si="8"/>
        <v>0</v>
      </c>
      <c r="M28" s="131">
        <f t="shared" si="8"/>
        <v>0</v>
      </c>
    </row>
    <row r="29" spans="1:13" ht="25.5">
      <c r="A29" s="91">
        <v>3221</v>
      </c>
      <c r="B29" s="92" t="s">
        <v>62</v>
      </c>
      <c r="C29" s="131">
        <f t="shared" si="1"/>
        <v>34000</v>
      </c>
      <c r="D29" s="132">
        <v>0</v>
      </c>
      <c r="E29" s="132">
        <v>5000</v>
      </c>
      <c r="F29" s="132">
        <v>5000</v>
      </c>
      <c r="G29" s="173">
        <v>18000</v>
      </c>
      <c r="H29" s="132">
        <v>0</v>
      </c>
      <c r="I29" s="132">
        <v>0</v>
      </c>
      <c r="J29" s="132">
        <v>0</v>
      </c>
      <c r="K29" s="132">
        <v>6000</v>
      </c>
      <c r="L29" s="132">
        <v>0</v>
      </c>
      <c r="M29" s="132">
        <v>0</v>
      </c>
    </row>
    <row r="30" spans="1:13" ht="12.75">
      <c r="A30" s="91">
        <v>3222</v>
      </c>
      <c r="B30" s="92" t="s">
        <v>63</v>
      </c>
      <c r="C30" s="131">
        <f t="shared" si="1"/>
        <v>116610</v>
      </c>
      <c r="D30" s="132">
        <v>0</v>
      </c>
      <c r="E30" s="132">
        <v>0</v>
      </c>
      <c r="F30" s="173">
        <v>101030</v>
      </c>
      <c r="G30" s="132">
        <v>0</v>
      </c>
      <c r="H30" s="132">
        <v>8580</v>
      </c>
      <c r="I30" s="132">
        <v>7000</v>
      </c>
      <c r="J30" s="132">
        <v>0</v>
      </c>
      <c r="K30" s="132">
        <v>0</v>
      </c>
      <c r="L30" s="132">
        <v>0</v>
      </c>
      <c r="M30" s="132">
        <v>0</v>
      </c>
    </row>
    <row r="31" spans="1:13" ht="12.75">
      <c r="A31" s="91">
        <v>3223</v>
      </c>
      <c r="B31" s="92" t="s">
        <v>64</v>
      </c>
      <c r="C31" s="131">
        <f t="shared" si="1"/>
        <v>74500</v>
      </c>
      <c r="D31" s="132">
        <v>0</v>
      </c>
      <c r="E31" s="132">
        <v>0</v>
      </c>
      <c r="F31" s="132">
        <v>0</v>
      </c>
      <c r="G31" s="132">
        <v>74500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</row>
    <row r="32" spans="1:13" ht="25.5">
      <c r="A32" s="91">
        <v>3224</v>
      </c>
      <c r="B32" s="92" t="s">
        <v>65</v>
      </c>
      <c r="C32" s="131">
        <f t="shared" si="1"/>
        <v>47000</v>
      </c>
      <c r="D32" s="132">
        <v>0</v>
      </c>
      <c r="E32" s="132">
        <v>5000</v>
      </c>
      <c r="F32" s="132">
        <v>0</v>
      </c>
      <c r="G32" s="173">
        <v>42000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</row>
    <row r="33" spans="1:13" ht="12.75">
      <c r="A33" s="91">
        <v>3225</v>
      </c>
      <c r="B33" s="92" t="s">
        <v>66</v>
      </c>
      <c r="C33" s="131">
        <f t="shared" si="1"/>
        <v>30018</v>
      </c>
      <c r="D33" s="132">
        <v>0</v>
      </c>
      <c r="E33" s="132">
        <v>8000</v>
      </c>
      <c r="F33" s="132">
        <v>0</v>
      </c>
      <c r="G33" s="174">
        <v>6000</v>
      </c>
      <c r="H33" s="132">
        <v>0</v>
      </c>
      <c r="I33" s="132">
        <v>6000</v>
      </c>
      <c r="J33" s="132">
        <v>0</v>
      </c>
      <c r="K33" s="132">
        <v>10018</v>
      </c>
      <c r="L33" s="132">
        <v>0</v>
      </c>
      <c r="M33" s="132">
        <v>0</v>
      </c>
    </row>
    <row r="34" spans="1:13" ht="25.5">
      <c r="A34" s="91">
        <v>3226</v>
      </c>
      <c r="B34" s="92" t="s">
        <v>67</v>
      </c>
      <c r="C34" s="131">
        <f t="shared" si="1"/>
        <v>0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</row>
    <row r="35" spans="1:13" ht="25.5">
      <c r="A35" s="91">
        <v>3227</v>
      </c>
      <c r="B35" s="92" t="s">
        <v>68</v>
      </c>
      <c r="C35" s="131">
        <f t="shared" si="1"/>
        <v>1900</v>
      </c>
      <c r="D35" s="132">
        <v>0</v>
      </c>
      <c r="E35" s="132">
        <v>400</v>
      </c>
      <c r="F35" s="132">
        <v>0</v>
      </c>
      <c r="G35" s="132">
        <v>1500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</row>
    <row r="36" spans="1:13" ht="12.75">
      <c r="A36" s="134">
        <v>323</v>
      </c>
      <c r="B36" s="135" t="s">
        <v>19</v>
      </c>
      <c r="C36" s="131">
        <f t="shared" si="1"/>
        <v>91170</v>
      </c>
      <c r="D36" s="131">
        <f>D37+D38+D39+D40+D41+D42+D43+D44+D45</f>
        <v>0</v>
      </c>
      <c r="E36" s="131">
        <f aca="true" t="shared" si="9" ref="E36:L36">SUM(E37,E38,E39,E40,E41,E42,E43,E44,E45)</f>
        <v>5000</v>
      </c>
      <c r="F36" s="131">
        <f t="shared" si="9"/>
        <v>9500</v>
      </c>
      <c r="G36" s="131">
        <f t="shared" si="9"/>
        <v>71070</v>
      </c>
      <c r="H36" s="131">
        <f t="shared" si="9"/>
        <v>0</v>
      </c>
      <c r="I36" s="131">
        <f t="shared" si="9"/>
        <v>5600</v>
      </c>
      <c r="J36" s="131">
        <f t="shared" si="9"/>
        <v>0</v>
      </c>
      <c r="K36" s="131">
        <f>SUM(K37,K38,K39,K40,K41,K42,K43,K44,K45)</f>
        <v>0</v>
      </c>
      <c r="L36" s="131">
        <f t="shared" si="9"/>
        <v>0</v>
      </c>
      <c r="M36" s="131">
        <f>SUM(M37,M38,M39,M40,M41,M42,M43,M44,M45)</f>
        <v>0</v>
      </c>
    </row>
    <row r="37" spans="1:13" ht="12.75">
      <c r="A37" s="91">
        <v>3231</v>
      </c>
      <c r="B37" s="92" t="s">
        <v>69</v>
      </c>
      <c r="C37" s="131">
        <f t="shared" si="1"/>
        <v>7500</v>
      </c>
      <c r="D37" s="132">
        <v>0</v>
      </c>
      <c r="E37" s="132">
        <v>0</v>
      </c>
      <c r="F37" s="132">
        <v>0</v>
      </c>
      <c r="G37" s="132">
        <v>7500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</row>
    <row r="38" spans="1:13" ht="25.5">
      <c r="A38" s="91">
        <v>3232</v>
      </c>
      <c r="B38" s="92" t="s">
        <v>70</v>
      </c>
      <c r="C38" s="131">
        <f t="shared" si="1"/>
        <v>43400</v>
      </c>
      <c r="D38" s="132">
        <v>0</v>
      </c>
      <c r="E38" s="132">
        <v>5000</v>
      </c>
      <c r="F38" s="132">
        <v>0</v>
      </c>
      <c r="G38" s="132">
        <v>32800</v>
      </c>
      <c r="H38" s="132">
        <v>0</v>
      </c>
      <c r="I38" s="132">
        <v>5600</v>
      </c>
      <c r="J38" s="132">
        <v>0</v>
      </c>
      <c r="K38" s="132">
        <v>0</v>
      </c>
      <c r="L38" s="132">
        <v>0</v>
      </c>
      <c r="M38" s="132">
        <v>0</v>
      </c>
    </row>
    <row r="39" spans="1:13" ht="12.75">
      <c r="A39" s="91">
        <v>3233</v>
      </c>
      <c r="B39" s="92" t="s">
        <v>71</v>
      </c>
      <c r="C39" s="131">
        <f t="shared" si="1"/>
        <v>900</v>
      </c>
      <c r="D39" s="132">
        <v>0</v>
      </c>
      <c r="E39" s="132">
        <v>0</v>
      </c>
      <c r="F39" s="132">
        <v>0</v>
      </c>
      <c r="G39" s="132">
        <v>900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</row>
    <row r="40" spans="1:13" ht="12.75">
      <c r="A40" s="91">
        <v>3234</v>
      </c>
      <c r="B40" s="92" t="s">
        <v>72</v>
      </c>
      <c r="C40" s="131">
        <f t="shared" si="1"/>
        <v>14000</v>
      </c>
      <c r="D40" s="132">
        <v>0</v>
      </c>
      <c r="E40" s="132">
        <v>0</v>
      </c>
      <c r="F40" s="132">
        <v>0</v>
      </c>
      <c r="G40" s="132">
        <v>14000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  <c r="M40" s="132">
        <v>0</v>
      </c>
    </row>
    <row r="41" spans="1:13" ht="12.75">
      <c r="A41" s="91">
        <v>3235</v>
      </c>
      <c r="B41" s="92" t="s">
        <v>73</v>
      </c>
      <c r="C41" s="131">
        <f t="shared" si="1"/>
        <v>0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</row>
    <row r="42" spans="1:13" ht="12.75">
      <c r="A42" s="91">
        <v>3236</v>
      </c>
      <c r="B42" s="92" t="s">
        <v>74</v>
      </c>
      <c r="C42" s="131">
        <f t="shared" si="1"/>
        <v>10500</v>
      </c>
      <c r="D42" s="132">
        <v>0</v>
      </c>
      <c r="E42" s="132">
        <v>0</v>
      </c>
      <c r="F42" s="132">
        <v>8500</v>
      </c>
      <c r="G42" s="132">
        <v>2000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</row>
    <row r="43" spans="1:13" ht="12.75">
      <c r="A43" s="91">
        <v>3237</v>
      </c>
      <c r="B43" s="92" t="s">
        <v>75</v>
      </c>
      <c r="C43" s="131">
        <f t="shared" si="1"/>
        <v>3800</v>
      </c>
      <c r="D43" s="132">
        <v>0</v>
      </c>
      <c r="E43" s="132">
        <v>0</v>
      </c>
      <c r="F43" s="132">
        <v>0</v>
      </c>
      <c r="G43" s="132">
        <v>3800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</row>
    <row r="44" spans="1:13" ht="12.75">
      <c r="A44" s="91">
        <v>3238</v>
      </c>
      <c r="B44" s="92" t="s">
        <v>76</v>
      </c>
      <c r="C44" s="131">
        <f t="shared" si="1"/>
        <v>11070</v>
      </c>
      <c r="D44" s="132">
        <v>0</v>
      </c>
      <c r="E44" s="132">
        <v>0</v>
      </c>
      <c r="F44" s="132">
        <v>1000</v>
      </c>
      <c r="G44" s="132">
        <v>10070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</row>
    <row r="45" spans="1:13" ht="12.75">
      <c r="A45" s="91">
        <v>3239</v>
      </c>
      <c r="B45" s="92" t="s">
        <v>77</v>
      </c>
      <c r="C45" s="131">
        <f t="shared" si="1"/>
        <v>0</v>
      </c>
      <c r="D45" s="132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</row>
    <row r="46" spans="1:13" ht="25.5">
      <c r="A46" s="97">
        <v>329</v>
      </c>
      <c r="B46" s="95" t="s">
        <v>111</v>
      </c>
      <c r="C46" s="131">
        <f t="shared" si="1"/>
        <v>51720</v>
      </c>
      <c r="D46" s="131">
        <f>D47+D48+D49+D51</f>
        <v>0</v>
      </c>
      <c r="E46" s="131">
        <f aca="true" t="shared" si="10" ref="E46:M46">E47+E48+E49+E51</f>
        <v>0</v>
      </c>
      <c r="F46" s="131">
        <f t="shared" si="10"/>
        <v>3000</v>
      </c>
      <c r="G46" s="131">
        <f t="shared" si="10"/>
        <v>700</v>
      </c>
      <c r="H46" s="131">
        <f t="shared" si="10"/>
        <v>0</v>
      </c>
      <c r="I46" s="131">
        <f>I47+I48+I49+I50+I51</f>
        <v>48020</v>
      </c>
      <c r="J46" s="131">
        <f t="shared" si="10"/>
        <v>0</v>
      </c>
      <c r="K46" s="131">
        <f t="shared" si="10"/>
        <v>0</v>
      </c>
      <c r="L46" s="131">
        <f t="shared" si="10"/>
        <v>0</v>
      </c>
      <c r="M46" s="131">
        <f t="shared" si="10"/>
        <v>0</v>
      </c>
    </row>
    <row r="47" spans="1:13" ht="12.75">
      <c r="A47" s="91">
        <v>3292</v>
      </c>
      <c r="B47" s="92" t="s">
        <v>112</v>
      </c>
      <c r="C47" s="131">
        <f t="shared" si="1"/>
        <v>3000</v>
      </c>
      <c r="D47" s="132">
        <v>0</v>
      </c>
      <c r="E47" s="132">
        <v>0</v>
      </c>
      <c r="F47" s="132">
        <v>3000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</row>
    <row r="48" spans="1:13" ht="12.75">
      <c r="A48" s="91">
        <v>3294</v>
      </c>
      <c r="B48" s="92" t="s">
        <v>113</v>
      </c>
      <c r="C48" s="131">
        <f t="shared" si="1"/>
        <v>400</v>
      </c>
      <c r="D48" s="132">
        <v>0</v>
      </c>
      <c r="E48" s="132">
        <v>0</v>
      </c>
      <c r="F48" s="132">
        <v>0</v>
      </c>
      <c r="G48" s="132">
        <v>400</v>
      </c>
      <c r="H48" s="132">
        <v>0</v>
      </c>
      <c r="I48" s="132">
        <v>0</v>
      </c>
      <c r="J48" s="132">
        <v>0</v>
      </c>
      <c r="K48" s="132">
        <v>0</v>
      </c>
      <c r="L48" s="132">
        <v>0</v>
      </c>
      <c r="M48" s="132">
        <v>0</v>
      </c>
    </row>
    <row r="49" spans="1:13" ht="12.75">
      <c r="A49" s="91">
        <v>3295</v>
      </c>
      <c r="B49" s="92" t="s">
        <v>114</v>
      </c>
      <c r="C49" s="131">
        <f t="shared" si="1"/>
        <v>17625</v>
      </c>
      <c r="D49" s="132">
        <v>0</v>
      </c>
      <c r="E49" s="132">
        <v>0</v>
      </c>
      <c r="F49" s="132">
        <v>0</v>
      </c>
      <c r="G49" s="132">
        <v>0</v>
      </c>
      <c r="H49" s="132">
        <v>0</v>
      </c>
      <c r="I49" s="173">
        <v>17625</v>
      </c>
      <c r="J49" s="132">
        <v>0</v>
      </c>
      <c r="K49" s="132">
        <v>0</v>
      </c>
      <c r="L49" s="132">
        <v>0</v>
      </c>
      <c r="M49" s="132">
        <v>0</v>
      </c>
    </row>
    <row r="50" spans="1:13" ht="12.75">
      <c r="A50" s="91">
        <v>3296</v>
      </c>
      <c r="B50" s="92" t="s">
        <v>117</v>
      </c>
      <c r="C50" s="131"/>
      <c r="D50" s="132"/>
      <c r="E50" s="132"/>
      <c r="F50" s="132"/>
      <c r="G50" s="132"/>
      <c r="H50" s="132"/>
      <c r="I50" s="173">
        <v>25395</v>
      </c>
      <c r="J50" s="132"/>
      <c r="K50" s="132"/>
      <c r="L50" s="132"/>
      <c r="M50" s="132"/>
    </row>
    <row r="51" spans="1:13" ht="25.5">
      <c r="A51" s="91">
        <v>3299</v>
      </c>
      <c r="B51" s="92" t="s">
        <v>81</v>
      </c>
      <c r="C51" s="131">
        <f t="shared" si="1"/>
        <v>5300</v>
      </c>
      <c r="D51" s="132">
        <v>0</v>
      </c>
      <c r="E51" s="132">
        <v>0</v>
      </c>
      <c r="F51" s="132">
        <v>0</v>
      </c>
      <c r="G51" s="132">
        <v>300</v>
      </c>
      <c r="H51" s="132">
        <v>0</v>
      </c>
      <c r="I51" s="173">
        <v>5000</v>
      </c>
      <c r="J51" s="132">
        <v>0</v>
      </c>
      <c r="K51" s="132">
        <v>0</v>
      </c>
      <c r="L51" s="132">
        <v>0</v>
      </c>
      <c r="M51" s="132">
        <v>0</v>
      </c>
    </row>
    <row r="52" spans="1:13" s="5" customFormat="1" ht="12.75">
      <c r="A52" s="97">
        <v>34</v>
      </c>
      <c r="B52" s="95" t="s">
        <v>20</v>
      </c>
      <c r="C52" s="131">
        <f t="shared" si="1"/>
        <v>14773</v>
      </c>
      <c r="D52" s="131">
        <f aca="true" t="shared" si="11" ref="D52:M52">SUM(D53)</f>
        <v>0</v>
      </c>
      <c r="E52" s="131">
        <f t="shared" si="11"/>
        <v>0</v>
      </c>
      <c r="F52" s="131">
        <f t="shared" si="11"/>
        <v>0</v>
      </c>
      <c r="G52" s="131">
        <f t="shared" si="11"/>
        <v>0</v>
      </c>
      <c r="H52" s="131">
        <f t="shared" si="11"/>
        <v>0</v>
      </c>
      <c r="I52" s="131">
        <f t="shared" si="11"/>
        <v>14773</v>
      </c>
      <c r="J52" s="131">
        <f t="shared" si="11"/>
        <v>0</v>
      </c>
      <c r="K52" s="131">
        <f t="shared" si="11"/>
        <v>0</v>
      </c>
      <c r="L52" s="131">
        <f t="shared" si="11"/>
        <v>0</v>
      </c>
      <c r="M52" s="131">
        <f t="shared" si="11"/>
        <v>0</v>
      </c>
    </row>
    <row r="53" spans="1:13" s="136" customFormat="1" ht="12.75">
      <c r="A53" s="134">
        <v>343</v>
      </c>
      <c r="B53" s="135" t="s">
        <v>21</v>
      </c>
      <c r="C53" s="131">
        <f t="shared" si="1"/>
        <v>14773</v>
      </c>
      <c r="D53" s="133">
        <f aca="true" t="shared" si="12" ref="D53:M53">SUM(D54,D55,D56,D57)</f>
        <v>0</v>
      </c>
      <c r="E53" s="133">
        <f t="shared" si="12"/>
        <v>0</v>
      </c>
      <c r="F53" s="133">
        <f t="shared" si="12"/>
        <v>0</v>
      </c>
      <c r="G53" s="133">
        <f t="shared" si="12"/>
        <v>0</v>
      </c>
      <c r="H53" s="133">
        <f t="shared" si="12"/>
        <v>0</v>
      </c>
      <c r="I53" s="133">
        <f t="shared" si="12"/>
        <v>14773</v>
      </c>
      <c r="J53" s="133">
        <f t="shared" si="12"/>
        <v>0</v>
      </c>
      <c r="K53" s="133">
        <f t="shared" si="12"/>
        <v>0</v>
      </c>
      <c r="L53" s="133">
        <f t="shared" si="12"/>
        <v>0</v>
      </c>
      <c r="M53" s="133">
        <f t="shared" si="12"/>
        <v>0</v>
      </c>
    </row>
    <row r="54" spans="1:13" ht="25.5">
      <c r="A54" s="91">
        <v>3431</v>
      </c>
      <c r="B54" s="92" t="s">
        <v>78</v>
      </c>
      <c r="C54" s="131">
        <f t="shared" si="1"/>
        <v>14773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174">
        <v>14773</v>
      </c>
      <c r="J54" s="132">
        <v>0</v>
      </c>
      <c r="K54" s="132">
        <v>0</v>
      </c>
      <c r="L54" s="132">
        <v>0</v>
      </c>
      <c r="M54" s="132">
        <v>0</v>
      </c>
    </row>
    <row r="55" spans="1:13" ht="25.5">
      <c r="A55" s="91">
        <v>3432</v>
      </c>
      <c r="B55" s="92" t="s">
        <v>79</v>
      </c>
      <c r="C55" s="131">
        <f t="shared" si="1"/>
        <v>0</v>
      </c>
      <c r="D55" s="132">
        <v>0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</row>
    <row r="56" spans="1:13" ht="12.75">
      <c r="A56" s="91">
        <v>3433</v>
      </c>
      <c r="B56" s="92" t="s">
        <v>80</v>
      </c>
      <c r="C56" s="131">
        <f t="shared" si="1"/>
        <v>0</v>
      </c>
      <c r="D56" s="132">
        <v>0</v>
      </c>
      <c r="E56" s="132">
        <v>0</v>
      </c>
      <c r="F56" s="132">
        <v>0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</row>
    <row r="57" spans="1:13" ht="25.5">
      <c r="A57" s="91">
        <v>3434</v>
      </c>
      <c r="B57" s="92" t="s">
        <v>81</v>
      </c>
      <c r="C57" s="131">
        <f t="shared" si="1"/>
        <v>0</v>
      </c>
      <c r="D57" s="132">
        <v>0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</row>
    <row r="58" spans="1:13" ht="25.5">
      <c r="A58" s="97">
        <v>37</v>
      </c>
      <c r="B58" s="95" t="s">
        <v>116</v>
      </c>
      <c r="C58" s="131">
        <f>D58+E58+F58+G58+H58+I58+J58+K58+L58+M58</f>
        <v>37740</v>
      </c>
      <c r="D58" s="131">
        <v>0</v>
      </c>
      <c r="E58" s="131">
        <v>0</v>
      </c>
      <c r="F58" s="131">
        <v>0</v>
      </c>
      <c r="G58" s="131">
        <v>0</v>
      </c>
      <c r="H58" s="131">
        <v>0</v>
      </c>
      <c r="I58" s="175">
        <f>I59</f>
        <v>37740</v>
      </c>
      <c r="J58" s="131">
        <v>0</v>
      </c>
      <c r="K58" s="131">
        <v>0</v>
      </c>
      <c r="L58" s="131">
        <v>0</v>
      </c>
      <c r="M58" s="131">
        <v>0</v>
      </c>
    </row>
    <row r="59" spans="1:13" ht="12.75">
      <c r="A59" s="91">
        <v>37229</v>
      </c>
      <c r="B59" s="92" t="s">
        <v>115</v>
      </c>
      <c r="C59" s="131">
        <f>D59+E59+F59+G59+H59+I59+J59+K59+L59+M59</f>
        <v>37740</v>
      </c>
      <c r="D59" s="132">
        <v>0</v>
      </c>
      <c r="E59" s="132">
        <v>0</v>
      </c>
      <c r="F59" s="132">
        <v>0</v>
      </c>
      <c r="G59" s="132">
        <v>0</v>
      </c>
      <c r="H59" s="132">
        <v>0</v>
      </c>
      <c r="I59" s="173">
        <v>37740</v>
      </c>
      <c r="J59" s="132">
        <v>0</v>
      </c>
      <c r="K59" s="132">
        <v>0</v>
      </c>
      <c r="L59" s="132">
        <v>0</v>
      </c>
      <c r="M59" s="132">
        <v>0</v>
      </c>
    </row>
    <row r="60" spans="1:13" s="5" customFormat="1" ht="25.5">
      <c r="A60" s="97">
        <v>4</v>
      </c>
      <c r="B60" s="95" t="s">
        <v>22</v>
      </c>
      <c r="C60" s="131">
        <f t="shared" si="1"/>
        <v>51449</v>
      </c>
      <c r="D60" s="131">
        <f aca="true" t="shared" si="13" ref="D60:M60">SUM(D61)</f>
        <v>0</v>
      </c>
      <c r="E60" s="131">
        <f t="shared" si="13"/>
        <v>9200</v>
      </c>
      <c r="F60" s="131">
        <f t="shared" si="13"/>
        <v>0</v>
      </c>
      <c r="G60" s="131">
        <f t="shared" si="13"/>
        <v>5500</v>
      </c>
      <c r="H60" s="131">
        <f t="shared" si="13"/>
        <v>0</v>
      </c>
      <c r="I60" s="131">
        <f t="shared" si="13"/>
        <v>2767</v>
      </c>
      <c r="J60" s="131">
        <f t="shared" si="13"/>
        <v>0</v>
      </c>
      <c r="K60" s="131">
        <f t="shared" si="13"/>
        <v>33982</v>
      </c>
      <c r="L60" s="131">
        <f t="shared" si="13"/>
        <v>0</v>
      </c>
      <c r="M60" s="131">
        <f t="shared" si="13"/>
        <v>0</v>
      </c>
    </row>
    <row r="61" spans="1:13" ht="38.25">
      <c r="A61" s="97">
        <v>42</v>
      </c>
      <c r="B61" s="95" t="s">
        <v>41</v>
      </c>
      <c r="C61" s="131">
        <f t="shared" si="1"/>
        <v>51449</v>
      </c>
      <c r="D61" s="133">
        <f>SUM(D62:D73)</f>
        <v>0</v>
      </c>
      <c r="E61" s="133">
        <f>SUM(E62:E73)</f>
        <v>9200</v>
      </c>
      <c r="F61" s="133">
        <f>SUM(F62:F73)</f>
        <v>0</v>
      </c>
      <c r="G61" s="133">
        <f>G62+G67+G70</f>
        <v>5500</v>
      </c>
      <c r="H61" s="133">
        <f>SUM(H62:H73)</f>
        <v>0</v>
      </c>
      <c r="I61" s="133">
        <f>I62+I67+I70</f>
        <v>2767</v>
      </c>
      <c r="J61" s="133">
        <f>SUM(J62:J73)</f>
        <v>0</v>
      </c>
      <c r="K61" s="133">
        <f>K62+K67+K70</f>
        <v>33982</v>
      </c>
      <c r="L61" s="133">
        <f>SUM(L62:L73)</f>
        <v>0</v>
      </c>
      <c r="M61" s="133">
        <f>SUM(M62:M73)</f>
        <v>0</v>
      </c>
    </row>
    <row r="62" spans="1:13" s="136" customFormat="1" ht="12.75">
      <c r="A62" s="134">
        <v>421</v>
      </c>
      <c r="B62" s="135" t="s">
        <v>36</v>
      </c>
      <c r="C62" s="131">
        <f t="shared" si="1"/>
        <v>0</v>
      </c>
      <c r="D62" s="133">
        <f aca="true" t="shared" si="14" ref="D62:M62">SUM(D63:D66)</f>
        <v>0</v>
      </c>
      <c r="E62" s="133">
        <f t="shared" si="14"/>
        <v>0</v>
      </c>
      <c r="F62" s="133">
        <f t="shared" si="14"/>
        <v>0</v>
      </c>
      <c r="G62" s="133">
        <f t="shared" si="14"/>
        <v>0</v>
      </c>
      <c r="H62" s="133">
        <f t="shared" si="14"/>
        <v>0</v>
      </c>
      <c r="I62" s="133">
        <f t="shared" si="14"/>
        <v>0</v>
      </c>
      <c r="J62" s="133">
        <f t="shared" si="14"/>
        <v>0</v>
      </c>
      <c r="K62" s="133">
        <f t="shared" si="14"/>
        <v>0</v>
      </c>
      <c r="L62" s="133">
        <f t="shared" si="14"/>
        <v>0</v>
      </c>
      <c r="M62" s="133">
        <f t="shared" si="14"/>
        <v>0</v>
      </c>
    </row>
    <row r="63" spans="1:13" ht="12.75">
      <c r="A63" s="91">
        <v>4211</v>
      </c>
      <c r="B63" s="92" t="s">
        <v>82</v>
      </c>
      <c r="C63" s="131">
        <f t="shared" si="1"/>
        <v>0</v>
      </c>
      <c r="D63" s="132">
        <v>0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</row>
    <row r="64" spans="1:13" ht="12.75">
      <c r="A64" s="91">
        <v>4212</v>
      </c>
      <c r="B64" s="92" t="s">
        <v>83</v>
      </c>
      <c r="C64" s="131">
        <f t="shared" si="1"/>
        <v>0</v>
      </c>
      <c r="D64" s="132">
        <v>0</v>
      </c>
      <c r="E64" s="132">
        <v>0</v>
      </c>
      <c r="F64" s="132">
        <v>0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2">
        <v>0</v>
      </c>
    </row>
    <row r="65" spans="1:13" ht="25.5">
      <c r="A65" s="91">
        <v>4213</v>
      </c>
      <c r="B65" s="92" t="s">
        <v>84</v>
      </c>
      <c r="C65" s="131">
        <f t="shared" si="1"/>
        <v>0</v>
      </c>
      <c r="D65" s="132">
        <v>0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</row>
    <row r="66" spans="1:13" ht="12.75">
      <c r="A66" s="91">
        <v>4214</v>
      </c>
      <c r="B66" s="92" t="s">
        <v>85</v>
      </c>
      <c r="C66" s="131">
        <f t="shared" si="1"/>
        <v>0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</row>
    <row r="67" spans="1:13" ht="12.75">
      <c r="A67" s="97">
        <v>422</v>
      </c>
      <c r="B67" s="95" t="s">
        <v>104</v>
      </c>
      <c r="C67" s="131">
        <f t="shared" si="1"/>
        <v>36482</v>
      </c>
      <c r="D67" s="131">
        <f>D68+D69</f>
        <v>0</v>
      </c>
      <c r="E67" s="131">
        <f aca="true" t="shared" si="15" ref="E67:M67">E68+E69</f>
        <v>0</v>
      </c>
      <c r="F67" s="131">
        <f t="shared" si="15"/>
        <v>0</v>
      </c>
      <c r="G67" s="131">
        <f t="shared" si="15"/>
        <v>5500</v>
      </c>
      <c r="H67" s="131">
        <f t="shared" si="15"/>
        <v>0</v>
      </c>
      <c r="I67" s="131">
        <f t="shared" si="15"/>
        <v>0</v>
      </c>
      <c r="J67" s="131">
        <f t="shared" si="15"/>
        <v>0</v>
      </c>
      <c r="K67" s="131">
        <f t="shared" si="15"/>
        <v>30982</v>
      </c>
      <c r="L67" s="131">
        <f t="shared" si="15"/>
        <v>0</v>
      </c>
      <c r="M67" s="131">
        <f t="shared" si="15"/>
        <v>0</v>
      </c>
    </row>
    <row r="68" spans="1:13" ht="12.75">
      <c r="A68" s="91">
        <v>4221</v>
      </c>
      <c r="B68" s="92" t="s">
        <v>105</v>
      </c>
      <c r="C68" s="131">
        <f t="shared" si="1"/>
        <v>8500</v>
      </c>
      <c r="D68" s="132">
        <v>0</v>
      </c>
      <c r="E68" s="132">
        <v>0</v>
      </c>
      <c r="F68" s="132">
        <v>0</v>
      </c>
      <c r="G68" s="132">
        <v>5500</v>
      </c>
      <c r="H68" s="132">
        <v>0</v>
      </c>
      <c r="I68" s="132">
        <v>0</v>
      </c>
      <c r="J68" s="132">
        <v>0</v>
      </c>
      <c r="K68" s="132">
        <v>3000</v>
      </c>
      <c r="L68" s="132">
        <v>0</v>
      </c>
      <c r="M68" s="132">
        <v>0</v>
      </c>
    </row>
    <row r="69" spans="1:13" ht="12.75">
      <c r="A69" s="91">
        <v>4222</v>
      </c>
      <c r="B69" s="92" t="s">
        <v>106</v>
      </c>
      <c r="C69" s="131">
        <f t="shared" si="1"/>
        <v>27982</v>
      </c>
      <c r="D69" s="132">
        <v>0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2">
        <v>0</v>
      </c>
      <c r="K69" s="173">
        <v>27982</v>
      </c>
      <c r="L69" s="132">
        <v>0</v>
      </c>
      <c r="M69" s="132">
        <v>0</v>
      </c>
    </row>
    <row r="70" spans="1:13" ht="25.5">
      <c r="A70" s="97">
        <v>424</v>
      </c>
      <c r="B70" s="95" t="s">
        <v>108</v>
      </c>
      <c r="C70" s="131">
        <f t="shared" si="1"/>
        <v>5767</v>
      </c>
      <c r="D70" s="131">
        <f>D71+D72</f>
        <v>0</v>
      </c>
      <c r="E70" s="131">
        <v>0</v>
      </c>
      <c r="F70" s="131">
        <f aca="true" t="shared" si="16" ref="F70:M70">F71+F72</f>
        <v>0</v>
      </c>
      <c r="G70" s="131">
        <f t="shared" si="16"/>
        <v>0</v>
      </c>
      <c r="H70" s="131">
        <f t="shared" si="16"/>
        <v>0</v>
      </c>
      <c r="I70" s="131">
        <f t="shared" si="16"/>
        <v>2767</v>
      </c>
      <c r="J70" s="131">
        <f t="shared" si="16"/>
        <v>0</v>
      </c>
      <c r="K70" s="131">
        <f t="shared" si="16"/>
        <v>3000</v>
      </c>
      <c r="L70" s="131">
        <f t="shared" si="16"/>
        <v>0</v>
      </c>
      <c r="M70" s="131">
        <f t="shared" si="16"/>
        <v>0</v>
      </c>
    </row>
    <row r="71" spans="1:13" ht="12.75">
      <c r="A71" s="91">
        <v>4241</v>
      </c>
      <c r="B71" s="92" t="s">
        <v>109</v>
      </c>
      <c r="C71" s="131">
        <f t="shared" si="1"/>
        <v>5767</v>
      </c>
      <c r="D71" s="132">
        <v>0</v>
      </c>
      <c r="E71" s="132">
        <v>0</v>
      </c>
      <c r="F71" s="132">
        <v>0</v>
      </c>
      <c r="G71" s="132">
        <v>0</v>
      </c>
      <c r="H71" s="132">
        <v>0</v>
      </c>
      <c r="I71" s="174">
        <v>2767</v>
      </c>
      <c r="J71" s="132">
        <v>0</v>
      </c>
      <c r="K71" s="132">
        <v>3000</v>
      </c>
      <c r="L71" s="132">
        <v>0</v>
      </c>
      <c r="M71" s="132">
        <v>0</v>
      </c>
    </row>
    <row r="72" spans="1:13" ht="25.5">
      <c r="A72" s="91">
        <v>4227</v>
      </c>
      <c r="B72" s="92" t="s">
        <v>107</v>
      </c>
      <c r="C72" s="131">
        <f t="shared" si="1"/>
        <v>9200</v>
      </c>
      <c r="D72" s="132">
        <v>0</v>
      </c>
      <c r="E72" s="132">
        <v>9200</v>
      </c>
      <c r="F72" s="132">
        <v>0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</row>
    <row r="73" spans="1:13" s="5" customFormat="1" ht="12.75" customHeight="1">
      <c r="A73" s="97"/>
      <c r="B73" s="95"/>
      <c r="C73" s="131">
        <f t="shared" si="1"/>
        <v>0</v>
      </c>
      <c r="D73" s="131"/>
      <c r="E73" s="131"/>
      <c r="F73" s="131"/>
      <c r="G73" s="131"/>
      <c r="H73" s="131"/>
      <c r="I73" s="131"/>
      <c r="J73" s="131"/>
      <c r="K73" s="131"/>
      <c r="L73" s="131"/>
      <c r="M73" s="131"/>
    </row>
    <row r="74" spans="1:13" s="5" customFormat="1" ht="12.75" customHeight="1">
      <c r="A74" s="97"/>
      <c r="B74" s="95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</row>
    <row r="75" spans="1:13" s="5" customFormat="1" ht="12.75" customHeight="1">
      <c r="A75" s="97"/>
      <c r="B75" s="95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</row>
    <row r="76" spans="1:13" s="5" customFormat="1" ht="12.75" customHeight="1">
      <c r="A76" s="97"/>
      <c r="B76" s="95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</row>
    <row r="77" spans="1:13" s="5" customFormat="1" ht="12.75" customHeight="1">
      <c r="A77" s="97"/>
      <c r="B77" s="95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</row>
    <row r="78" spans="1:13" s="5" customFormat="1" ht="12.75">
      <c r="A78" s="91"/>
      <c r="B78" s="92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</row>
    <row r="79" spans="1:13" s="5" customFormat="1" ht="12.75">
      <c r="A79" s="91"/>
      <c r="B79" s="92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</row>
    <row r="80" spans="1:13" s="5" customFormat="1" ht="12.75">
      <c r="A80" s="91"/>
      <c r="B80" s="92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</row>
    <row r="81" spans="1:13" s="5" customFormat="1" ht="12.75">
      <c r="A81" s="91"/>
      <c r="B81" s="92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</row>
    <row r="82" spans="1:13" ht="12.75">
      <c r="A82" s="61"/>
      <c r="B82" s="8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02">
      <c r="A83" s="4" t="s">
        <v>10</v>
      </c>
      <c r="B83" s="83" t="s">
        <v>11</v>
      </c>
      <c r="C83" s="4" t="s">
        <v>93</v>
      </c>
      <c r="D83" s="4" t="s">
        <v>42</v>
      </c>
      <c r="E83" s="4" t="s">
        <v>43</v>
      </c>
      <c r="F83" s="4" t="s">
        <v>44</v>
      </c>
      <c r="G83" s="4" t="s">
        <v>45</v>
      </c>
      <c r="H83" s="4" t="s">
        <v>46</v>
      </c>
      <c r="I83" s="4" t="s">
        <v>47</v>
      </c>
      <c r="J83" s="4" t="s">
        <v>92</v>
      </c>
      <c r="K83" s="4" t="s">
        <v>48</v>
      </c>
      <c r="L83" s="4" t="s">
        <v>49</v>
      </c>
      <c r="M83" s="4" t="s">
        <v>50</v>
      </c>
    </row>
    <row r="84" spans="1:13" ht="12.75">
      <c r="A84" s="85"/>
      <c r="B84" s="86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</row>
    <row r="85" spans="1:13" ht="12.75">
      <c r="A85" s="88"/>
      <c r="B85" s="89" t="s">
        <v>25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</row>
    <row r="86" spans="1:13" ht="12.75">
      <c r="A86" s="91"/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</row>
    <row r="87" spans="1:13" s="5" customFormat="1" ht="12.75">
      <c r="A87" s="94" t="s">
        <v>35</v>
      </c>
      <c r="B87" s="95" t="s">
        <v>39</v>
      </c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</row>
    <row r="88" spans="1:13" ht="12.75">
      <c r="A88" s="94" t="s">
        <v>34</v>
      </c>
      <c r="B88" s="95" t="s">
        <v>40</v>
      </c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</row>
    <row r="89" spans="1:13" ht="12.75">
      <c r="A89" s="94" t="s">
        <v>110</v>
      </c>
      <c r="B89" s="95"/>
      <c r="C89" s="131">
        <f>D89+E89+F89+G89+H89+I89+J89+K89+L89+M89</f>
        <v>3831200</v>
      </c>
      <c r="D89" s="131">
        <f>D90+D96</f>
        <v>14500</v>
      </c>
      <c r="E89" s="131">
        <f aca="true" t="shared" si="17" ref="E89:M89">E90+E96</f>
        <v>19000</v>
      </c>
      <c r="F89" s="131">
        <f t="shared" si="17"/>
        <v>138000</v>
      </c>
      <c r="G89" s="131">
        <f t="shared" si="17"/>
        <v>260000</v>
      </c>
      <c r="H89" s="131">
        <f t="shared" si="17"/>
        <v>4500</v>
      </c>
      <c r="I89" s="131">
        <f t="shared" si="17"/>
        <v>3307000</v>
      </c>
      <c r="J89" s="131">
        <f t="shared" si="17"/>
        <v>75200</v>
      </c>
      <c r="K89" s="131">
        <f t="shared" si="17"/>
        <v>13000</v>
      </c>
      <c r="L89" s="131">
        <f t="shared" si="17"/>
        <v>0</v>
      </c>
      <c r="M89" s="131">
        <f t="shared" si="17"/>
        <v>0</v>
      </c>
    </row>
    <row r="90" spans="1:13" ht="12.75">
      <c r="A90" s="97">
        <v>3</v>
      </c>
      <c r="B90" s="95" t="s">
        <v>37</v>
      </c>
      <c r="C90" s="131">
        <f>D90+E90+F90+G90+H90+I90+J90+K90+L90+M90</f>
        <v>3783200</v>
      </c>
      <c r="D90" s="133">
        <f aca="true" t="shared" si="18" ref="D90:M90">SUM(D91:D93)</f>
        <v>14500</v>
      </c>
      <c r="E90" s="133">
        <f t="shared" si="18"/>
        <v>19000</v>
      </c>
      <c r="F90" s="133">
        <f t="shared" si="18"/>
        <v>138000</v>
      </c>
      <c r="G90" s="133">
        <f t="shared" si="18"/>
        <v>245000</v>
      </c>
      <c r="H90" s="133">
        <f t="shared" si="18"/>
        <v>4500</v>
      </c>
      <c r="I90" s="133">
        <f t="shared" si="18"/>
        <v>3280000</v>
      </c>
      <c r="J90" s="133">
        <f t="shared" si="18"/>
        <v>75200</v>
      </c>
      <c r="K90" s="133">
        <f t="shared" si="18"/>
        <v>7000</v>
      </c>
      <c r="L90" s="133">
        <f t="shared" si="18"/>
        <v>0</v>
      </c>
      <c r="M90" s="133">
        <f t="shared" si="18"/>
        <v>0</v>
      </c>
    </row>
    <row r="91" spans="1:13" ht="12.75">
      <c r="A91" s="97">
        <v>31</v>
      </c>
      <c r="B91" s="95" t="s">
        <v>12</v>
      </c>
      <c r="C91" s="131">
        <f aca="true" t="shared" si="19" ref="C91:C99">D91+E91+F91+G91+H91+I91+J91+K91+L91+M91</f>
        <v>3248700</v>
      </c>
      <c r="D91" s="132">
        <v>14500</v>
      </c>
      <c r="E91" s="132">
        <v>0</v>
      </c>
      <c r="F91" s="132">
        <v>21000</v>
      </c>
      <c r="G91" s="132">
        <v>0</v>
      </c>
      <c r="H91" s="132">
        <v>0</v>
      </c>
      <c r="I91" s="132">
        <v>3138000</v>
      </c>
      <c r="J91" s="132">
        <v>75200</v>
      </c>
      <c r="K91" s="132">
        <v>0</v>
      </c>
      <c r="L91" s="132"/>
      <c r="M91" s="132"/>
    </row>
    <row r="92" spans="1:13" ht="12.75">
      <c r="A92" s="97">
        <v>32</v>
      </c>
      <c r="B92" s="95" t="s">
        <v>16</v>
      </c>
      <c r="C92" s="131">
        <f t="shared" si="19"/>
        <v>531500</v>
      </c>
      <c r="D92" s="132">
        <v>0</v>
      </c>
      <c r="E92" s="132">
        <v>19000</v>
      </c>
      <c r="F92" s="132">
        <v>117000</v>
      </c>
      <c r="G92" s="132">
        <v>242000</v>
      </c>
      <c r="H92" s="132">
        <v>4500</v>
      </c>
      <c r="I92" s="132">
        <v>142000</v>
      </c>
      <c r="J92" s="132">
        <v>0</v>
      </c>
      <c r="K92" s="132">
        <v>7000</v>
      </c>
      <c r="L92" s="132"/>
      <c r="M92" s="132"/>
    </row>
    <row r="93" spans="1:13" ht="12.75">
      <c r="A93" s="97">
        <v>34</v>
      </c>
      <c r="B93" s="95" t="s">
        <v>20</v>
      </c>
      <c r="C93" s="131">
        <f t="shared" si="19"/>
        <v>3000</v>
      </c>
      <c r="D93" s="132">
        <v>0</v>
      </c>
      <c r="E93" s="132">
        <v>0</v>
      </c>
      <c r="F93" s="132">
        <v>0</v>
      </c>
      <c r="G93" s="132">
        <v>3000</v>
      </c>
      <c r="H93" s="132">
        <v>0</v>
      </c>
      <c r="I93" s="132">
        <v>0</v>
      </c>
      <c r="J93" s="132">
        <v>0</v>
      </c>
      <c r="K93" s="132">
        <v>0</v>
      </c>
      <c r="L93" s="132"/>
      <c r="M93" s="132"/>
    </row>
    <row r="94" spans="1:13" ht="12.75">
      <c r="A94" s="91"/>
      <c r="B94" s="92"/>
      <c r="C94" s="131">
        <f t="shared" si="19"/>
        <v>0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</row>
    <row r="95" spans="1:13" ht="12.75">
      <c r="A95" s="97">
        <v>34</v>
      </c>
      <c r="B95" s="95" t="s">
        <v>20</v>
      </c>
      <c r="C95" s="131">
        <f t="shared" si="19"/>
        <v>0</v>
      </c>
      <c r="D95" s="132"/>
      <c r="E95" s="132"/>
      <c r="F95" s="132"/>
      <c r="G95" s="132"/>
      <c r="H95" s="132"/>
      <c r="I95" s="132"/>
      <c r="J95" s="132"/>
      <c r="K95" s="132"/>
      <c r="L95" s="132"/>
      <c r="M95" s="132"/>
    </row>
    <row r="96" spans="1:13" ht="25.5">
      <c r="A96" s="97">
        <v>4</v>
      </c>
      <c r="B96" s="95" t="s">
        <v>22</v>
      </c>
      <c r="C96" s="131">
        <f t="shared" si="19"/>
        <v>48000</v>
      </c>
      <c r="D96" s="133">
        <f aca="true" t="shared" si="20" ref="D96:M96">SUM(D97)</f>
        <v>0</v>
      </c>
      <c r="E96" s="133">
        <f t="shared" si="20"/>
        <v>0</v>
      </c>
      <c r="F96" s="133">
        <f t="shared" si="20"/>
        <v>0</v>
      </c>
      <c r="G96" s="133">
        <f t="shared" si="20"/>
        <v>15000</v>
      </c>
      <c r="H96" s="133">
        <f t="shared" si="20"/>
        <v>0</v>
      </c>
      <c r="I96" s="133">
        <f t="shared" si="20"/>
        <v>27000</v>
      </c>
      <c r="J96" s="133">
        <f t="shared" si="20"/>
        <v>0</v>
      </c>
      <c r="K96" s="133">
        <f t="shared" si="20"/>
        <v>6000</v>
      </c>
      <c r="L96" s="133">
        <f t="shared" si="20"/>
        <v>0</v>
      </c>
      <c r="M96" s="133">
        <f t="shared" si="20"/>
        <v>0</v>
      </c>
    </row>
    <row r="97" spans="1:13" ht="38.25">
      <c r="A97" s="97">
        <v>42</v>
      </c>
      <c r="B97" s="95" t="s">
        <v>23</v>
      </c>
      <c r="C97" s="131">
        <f t="shared" si="19"/>
        <v>48000</v>
      </c>
      <c r="D97" s="132"/>
      <c r="E97" s="132"/>
      <c r="F97" s="132"/>
      <c r="G97" s="132">
        <v>15000</v>
      </c>
      <c r="H97" s="132"/>
      <c r="I97" s="132">
        <v>27000</v>
      </c>
      <c r="J97" s="132"/>
      <c r="K97" s="132">
        <v>6000</v>
      </c>
      <c r="L97" s="132"/>
      <c r="M97" s="132"/>
    </row>
    <row r="98" spans="1:13" ht="12.75">
      <c r="A98" s="97"/>
      <c r="B98" s="95"/>
      <c r="C98" s="131">
        <f t="shared" si="19"/>
        <v>0</v>
      </c>
      <c r="D98" s="93"/>
      <c r="E98" s="93"/>
      <c r="F98" s="93"/>
      <c r="G98" s="93"/>
      <c r="H98" s="93"/>
      <c r="I98" s="93"/>
      <c r="J98" s="93"/>
      <c r="K98" s="93"/>
      <c r="L98" s="93"/>
      <c r="M98" s="93"/>
    </row>
    <row r="99" spans="1:13" ht="25.5">
      <c r="A99" s="137">
        <v>5</v>
      </c>
      <c r="B99" s="95" t="s">
        <v>88</v>
      </c>
      <c r="C99" s="131">
        <f t="shared" si="19"/>
        <v>0</v>
      </c>
      <c r="D99" s="131">
        <f aca="true" t="shared" si="21" ref="C99:M100">SUM(D100)</f>
        <v>0</v>
      </c>
      <c r="E99" s="131">
        <f t="shared" si="21"/>
        <v>0</v>
      </c>
      <c r="F99" s="131">
        <f t="shared" si="21"/>
        <v>0</v>
      </c>
      <c r="G99" s="131">
        <f t="shared" si="21"/>
        <v>0</v>
      </c>
      <c r="H99" s="131">
        <f t="shared" si="21"/>
        <v>0</v>
      </c>
      <c r="I99" s="131">
        <f t="shared" si="21"/>
        <v>0</v>
      </c>
      <c r="J99" s="131">
        <f t="shared" si="21"/>
        <v>0</v>
      </c>
      <c r="K99" s="131">
        <f t="shared" si="21"/>
        <v>0</v>
      </c>
      <c r="L99" s="131">
        <f t="shared" si="21"/>
        <v>0</v>
      </c>
      <c r="M99" s="131">
        <f t="shared" si="21"/>
        <v>0</v>
      </c>
    </row>
    <row r="100" spans="1:13" ht="25.5">
      <c r="A100" s="97">
        <v>54</v>
      </c>
      <c r="B100" s="95" t="s">
        <v>89</v>
      </c>
      <c r="C100" s="131">
        <f t="shared" si="21"/>
        <v>0</v>
      </c>
      <c r="D100" s="131">
        <f t="shared" si="21"/>
        <v>0</v>
      </c>
      <c r="E100" s="131">
        <f t="shared" si="21"/>
        <v>0</v>
      </c>
      <c r="F100" s="131">
        <f t="shared" si="21"/>
        <v>0</v>
      </c>
      <c r="G100" s="131">
        <f t="shared" si="21"/>
        <v>0</v>
      </c>
      <c r="H100" s="131">
        <f t="shared" si="21"/>
        <v>0</v>
      </c>
      <c r="I100" s="131">
        <f t="shared" si="21"/>
        <v>0</v>
      </c>
      <c r="J100" s="131">
        <f t="shared" si="21"/>
        <v>0</v>
      </c>
      <c r="K100" s="131">
        <f t="shared" si="21"/>
        <v>0</v>
      </c>
      <c r="L100" s="131">
        <f t="shared" si="21"/>
        <v>0</v>
      </c>
      <c r="M100" s="131">
        <f t="shared" si="21"/>
        <v>0</v>
      </c>
    </row>
    <row r="101" spans="1:13" ht="12.75">
      <c r="A101" s="118"/>
      <c r="B101" s="119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</row>
    <row r="102" spans="1:13" ht="102">
      <c r="A102" s="4" t="s">
        <v>10</v>
      </c>
      <c r="B102" s="83" t="s">
        <v>11</v>
      </c>
      <c r="C102" s="4" t="s">
        <v>100</v>
      </c>
      <c r="D102" s="4" t="s">
        <v>42</v>
      </c>
      <c r="E102" s="4" t="s">
        <v>43</v>
      </c>
      <c r="F102" s="4" t="s">
        <v>44</v>
      </c>
      <c r="G102" s="4" t="s">
        <v>45</v>
      </c>
      <c r="H102" s="4" t="s">
        <v>46</v>
      </c>
      <c r="I102" s="4" t="s">
        <v>47</v>
      </c>
      <c r="J102" s="4" t="s">
        <v>92</v>
      </c>
      <c r="K102" s="4" t="s">
        <v>48</v>
      </c>
      <c r="L102" s="4" t="s">
        <v>49</v>
      </c>
      <c r="M102" s="4" t="s">
        <v>50</v>
      </c>
    </row>
    <row r="103" spans="1:13" ht="12.75">
      <c r="A103" s="85"/>
      <c r="B103" s="86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</row>
    <row r="104" spans="1:13" ht="12.75">
      <c r="A104" s="88"/>
      <c r="B104" s="89" t="s">
        <v>25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</row>
    <row r="105" spans="1:13" ht="12.75">
      <c r="A105" s="91"/>
      <c r="B105" s="92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1:13" ht="12.75">
      <c r="A106" s="94" t="s">
        <v>35</v>
      </c>
      <c r="B106" s="95" t="s">
        <v>39</v>
      </c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</row>
    <row r="107" spans="1:13" ht="12.75">
      <c r="A107" s="94" t="s">
        <v>34</v>
      </c>
      <c r="B107" s="95" t="s">
        <v>40</v>
      </c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</row>
    <row r="108" spans="1:13" ht="12.75">
      <c r="A108" s="94" t="s">
        <v>110</v>
      </c>
      <c r="B108" s="95"/>
      <c r="C108" s="131">
        <f>D108+E108+F108+G108+H108+I108+J108+K108+L108+M108</f>
        <v>3831500</v>
      </c>
      <c r="D108" s="131">
        <f>D109+D114</f>
        <v>14500</v>
      </c>
      <c r="E108" s="131">
        <f aca="true" t="shared" si="22" ref="E108:M108">E109+E114</f>
        <v>19000</v>
      </c>
      <c r="F108" s="131">
        <f t="shared" si="22"/>
        <v>138000</v>
      </c>
      <c r="G108" s="131">
        <f t="shared" si="22"/>
        <v>260000</v>
      </c>
      <c r="H108" s="131">
        <f t="shared" si="22"/>
        <v>4500</v>
      </c>
      <c r="I108" s="131">
        <f t="shared" si="22"/>
        <v>3307500</v>
      </c>
      <c r="J108" s="131">
        <f t="shared" si="22"/>
        <v>76000</v>
      </c>
      <c r="K108" s="131">
        <f t="shared" si="22"/>
        <v>12000</v>
      </c>
      <c r="L108" s="131">
        <f t="shared" si="22"/>
        <v>0</v>
      </c>
      <c r="M108" s="131">
        <f t="shared" si="22"/>
        <v>0</v>
      </c>
    </row>
    <row r="109" spans="1:13" ht="12.75">
      <c r="A109" s="97">
        <v>3</v>
      </c>
      <c r="B109" s="95" t="s">
        <v>37</v>
      </c>
      <c r="C109" s="133">
        <f>D109+E109+F109+G109+H109+I109+J109+K109</f>
        <v>3784000</v>
      </c>
      <c r="D109" s="133">
        <f aca="true" t="shared" si="23" ref="D109:M109">SUM(D110:D112)</f>
        <v>14500</v>
      </c>
      <c r="E109" s="133">
        <f t="shared" si="23"/>
        <v>19000</v>
      </c>
      <c r="F109" s="133">
        <f t="shared" si="23"/>
        <v>138000</v>
      </c>
      <c r="G109" s="133">
        <f t="shared" si="23"/>
        <v>245000</v>
      </c>
      <c r="H109" s="133">
        <f t="shared" si="23"/>
        <v>4500</v>
      </c>
      <c r="I109" s="133">
        <f t="shared" si="23"/>
        <v>3280000</v>
      </c>
      <c r="J109" s="133">
        <f t="shared" si="23"/>
        <v>76000</v>
      </c>
      <c r="K109" s="133">
        <f t="shared" si="23"/>
        <v>7000</v>
      </c>
      <c r="L109" s="133">
        <f t="shared" si="23"/>
        <v>0</v>
      </c>
      <c r="M109" s="133">
        <f t="shared" si="23"/>
        <v>0</v>
      </c>
    </row>
    <row r="110" spans="1:13" ht="12.75">
      <c r="A110" s="97">
        <v>31</v>
      </c>
      <c r="B110" s="95" t="s">
        <v>12</v>
      </c>
      <c r="C110" s="133">
        <f aca="true" t="shared" si="24" ref="C110:C118">D110+E110+F110+G110+H110+I110+J110+K110</f>
        <v>3249500</v>
      </c>
      <c r="D110" s="132">
        <v>14500</v>
      </c>
      <c r="E110" s="132">
        <v>0</v>
      </c>
      <c r="F110" s="132">
        <v>21000</v>
      </c>
      <c r="G110" s="132">
        <v>0</v>
      </c>
      <c r="H110" s="132">
        <v>0</v>
      </c>
      <c r="I110" s="132">
        <v>3138000</v>
      </c>
      <c r="J110" s="132">
        <v>76000</v>
      </c>
      <c r="K110" s="132">
        <v>0</v>
      </c>
      <c r="L110" s="132"/>
      <c r="M110" s="132"/>
    </row>
    <row r="111" spans="1:13" ht="12.75">
      <c r="A111" s="97">
        <v>32</v>
      </c>
      <c r="B111" s="95" t="s">
        <v>16</v>
      </c>
      <c r="C111" s="133">
        <f t="shared" si="24"/>
        <v>531500</v>
      </c>
      <c r="D111" s="132">
        <v>0</v>
      </c>
      <c r="E111" s="132">
        <v>19000</v>
      </c>
      <c r="F111" s="132">
        <v>117000</v>
      </c>
      <c r="G111" s="132">
        <v>242000</v>
      </c>
      <c r="H111" s="132">
        <v>4500</v>
      </c>
      <c r="I111" s="132">
        <v>142000</v>
      </c>
      <c r="J111" s="132">
        <v>0</v>
      </c>
      <c r="K111" s="132">
        <v>7000</v>
      </c>
      <c r="L111" s="132"/>
      <c r="M111" s="132"/>
    </row>
    <row r="112" spans="1:13" ht="12.75">
      <c r="A112" s="97">
        <v>34</v>
      </c>
      <c r="B112" s="95" t="s">
        <v>20</v>
      </c>
      <c r="C112" s="133">
        <f t="shared" si="24"/>
        <v>3000</v>
      </c>
      <c r="D112" s="132">
        <v>0</v>
      </c>
      <c r="E112" s="132">
        <v>0</v>
      </c>
      <c r="F112" s="132">
        <v>0</v>
      </c>
      <c r="G112" s="132">
        <v>3000</v>
      </c>
      <c r="H112" s="132">
        <v>0</v>
      </c>
      <c r="I112" s="132">
        <v>0</v>
      </c>
      <c r="J112" s="132">
        <v>0</v>
      </c>
      <c r="K112" s="132">
        <v>0</v>
      </c>
      <c r="L112" s="132">
        <v>0</v>
      </c>
      <c r="M112" s="132">
        <v>0</v>
      </c>
    </row>
    <row r="113" spans="1:13" ht="12.75">
      <c r="A113" s="91"/>
      <c r="B113" s="92"/>
      <c r="C113" s="133">
        <f t="shared" si="24"/>
        <v>0</v>
      </c>
      <c r="D113" s="93"/>
      <c r="E113" s="93"/>
      <c r="F113" s="93"/>
      <c r="G113" s="93"/>
      <c r="H113" s="93"/>
      <c r="I113" s="93"/>
      <c r="J113" s="93"/>
      <c r="K113" s="93"/>
      <c r="L113" s="93"/>
      <c r="M113" s="93"/>
    </row>
    <row r="114" spans="1:13" ht="25.5">
      <c r="A114" s="97">
        <v>4</v>
      </c>
      <c r="B114" s="95" t="s">
        <v>22</v>
      </c>
      <c r="C114" s="133">
        <f t="shared" si="24"/>
        <v>47500</v>
      </c>
      <c r="D114" s="133">
        <f aca="true" t="shared" si="25" ref="D114:M114">SUM(D115)</f>
        <v>0</v>
      </c>
      <c r="E114" s="133">
        <f t="shared" si="25"/>
        <v>0</v>
      </c>
      <c r="F114" s="133">
        <f t="shared" si="25"/>
        <v>0</v>
      </c>
      <c r="G114" s="133">
        <f t="shared" si="25"/>
        <v>15000</v>
      </c>
      <c r="H114" s="133">
        <f t="shared" si="25"/>
        <v>0</v>
      </c>
      <c r="I114" s="133">
        <f t="shared" si="25"/>
        <v>27500</v>
      </c>
      <c r="J114" s="133">
        <f t="shared" si="25"/>
        <v>0</v>
      </c>
      <c r="K114" s="133">
        <f t="shared" si="25"/>
        <v>5000</v>
      </c>
      <c r="L114" s="133">
        <f t="shared" si="25"/>
        <v>0</v>
      </c>
      <c r="M114" s="133">
        <f t="shared" si="25"/>
        <v>0</v>
      </c>
    </row>
    <row r="115" spans="1:13" ht="38.25">
      <c r="A115" s="97">
        <v>42</v>
      </c>
      <c r="B115" s="95" t="s">
        <v>23</v>
      </c>
      <c r="C115" s="133">
        <f t="shared" si="24"/>
        <v>47500</v>
      </c>
      <c r="D115" s="132">
        <v>0</v>
      </c>
      <c r="E115" s="132">
        <v>0</v>
      </c>
      <c r="F115" s="132">
        <v>0</v>
      </c>
      <c r="G115" s="132">
        <v>15000</v>
      </c>
      <c r="H115" s="132">
        <v>0</v>
      </c>
      <c r="I115" s="132">
        <v>27500</v>
      </c>
      <c r="J115" s="132">
        <v>0</v>
      </c>
      <c r="K115" s="132">
        <v>5000</v>
      </c>
      <c r="L115" s="132">
        <v>0</v>
      </c>
      <c r="M115" s="132">
        <v>0</v>
      </c>
    </row>
    <row r="116" spans="1:13" ht="12.75">
      <c r="A116" s="97"/>
      <c r="B116" s="92"/>
      <c r="C116" s="133">
        <f t="shared" si="24"/>
        <v>0</v>
      </c>
      <c r="D116" s="93"/>
      <c r="E116" s="93"/>
      <c r="F116" s="93"/>
      <c r="G116" s="93"/>
      <c r="H116" s="93"/>
      <c r="I116" s="93"/>
      <c r="J116" s="93"/>
      <c r="K116" s="93"/>
      <c r="L116" s="93"/>
      <c r="M116" s="93"/>
    </row>
    <row r="117" spans="1:13" ht="25.5">
      <c r="A117" s="137">
        <v>5</v>
      </c>
      <c r="B117" s="95" t="s">
        <v>88</v>
      </c>
      <c r="C117" s="133">
        <f t="shared" si="24"/>
        <v>0</v>
      </c>
      <c r="D117" s="131">
        <f aca="true" t="shared" si="26" ref="D117:M118">SUM(D118)</f>
        <v>0</v>
      </c>
      <c r="E117" s="131">
        <f t="shared" si="26"/>
        <v>0</v>
      </c>
      <c r="F117" s="131">
        <f t="shared" si="26"/>
        <v>0</v>
      </c>
      <c r="G117" s="131">
        <f t="shared" si="26"/>
        <v>0</v>
      </c>
      <c r="H117" s="131">
        <f t="shared" si="26"/>
        <v>0</v>
      </c>
      <c r="I117" s="131">
        <f t="shared" si="26"/>
        <v>0</v>
      </c>
      <c r="J117" s="131">
        <f t="shared" si="26"/>
        <v>0</v>
      </c>
      <c r="K117" s="131">
        <f t="shared" si="26"/>
        <v>0</v>
      </c>
      <c r="L117" s="131">
        <f t="shared" si="26"/>
        <v>0</v>
      </c>
      <c r="M117" s="131">
        <f t="shared" si="26"/>
        <v>0</v>
      </c>
    </row>
    <row r="118" spans="1:13" ht="25.5">
      <c r="A118" s="97">
        <v>54</v>
      </c>
      <c r="B118" s="95" t="s">
        <v>89</v>
      </c>
      <c r="C118" s="133">
        <f t="shared" si="24"/>
        <v>0</v>
      </c>
      <c r="D118" s="131">
        <f t="shared" si="26"/>
        <v>0</v>
      </c>
      <c r="E118" s="131">
        <f t="shared" si="26"/>
        <v>0</v>
      </c>
      <c r="F118" s="131">
        <f t="shared" si="26"/>
        <v>0</v>
      </c>
      <c r="G118" s="131">
        <f t="shared" si="26"/>
        <v>0</v>
      </c>
      <c r="H118" s="131">
        <f t="shared" si="26"/>
        <v>0</v>
      </c>
      <c r="I118" s="131">
        <f t="shared" si="26"/>
        <v>0</v>
      </c>
      <c r="J118" s="131">
        <f t="shared" si="26"/>
        <v>0</v>
      </c>
      <c r="K118" s="131">
        <f t="shared" si="26"/>
        <v>0</v>
      </c>
      <c r="L118" s="131">
        <f t="shared" si="26"/>
        <v>0</v>
      </c>
      <c r="M118" s="131">
        <f t="shared" si="26"/>
        <v>0</v>
      </c>
    </row>
    <row r="119" spans="1:13" ht="12.75">
      <c r="A119" s="62"/>
      <c r="B119" s="8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62"/>
      <c r="B120" s="8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62"/>
      <c r="B121" s="8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62"/>
      <c r="B122" s="8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62"/>
      <c r="B123" s="8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62"/>
      <c r="B124" s="8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62"/>
      <c r="B125" s="8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62"/>
      <c r="B126" s="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62"/>
      <c r="B127" s="8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62"/>
      <c r="B128" s="8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62"/>
      <c r="B129" s="8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62"/>
      <c r="B130" s="8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62"/>
      <c r="B131" s="8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62"/>
      <c r="B132" s="8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2"/>
      <c r="B133" s="8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62"/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62"/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62"/>
      <c r="B136" s="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62"/>
      <c r="B137" s="8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62"/>
      <c r="B138" s="8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62"/>
      <c r="B139" s="8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62"/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62"/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62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62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62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62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62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62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62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62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62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62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62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62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62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62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62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62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62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62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62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62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62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62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62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62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62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62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62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62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62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62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62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62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62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62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62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62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62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62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62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62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62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62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62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62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62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62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62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62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62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62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62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62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62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62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62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62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62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62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62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62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62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62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62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62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62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62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62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62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62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</sheetData>
  <sheetProtection/>
  <mergeCells count="1">
    <mergeCell ref="A1:M1"/>
  </mergeCells>
  <printOptions horizontalCentered="1"/>
  <pageMargins left="0" right="0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OŠ Goričan-knjižnica</cp:lastModifiedBy>
  <cp:lastPrinted>2022-11-29T13:19:10Z</cp:lastPrinted>
  <dcterms:created xsi:type="dcterms:W3CDTF">2013-09-11T11:00:21Z</dcterms:created>
  <dcterms:modified xsi:type="dcterms:W3CDTF">2023-02-15T13:41:14Z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